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P:\Certifications\Mueller EMRT\"/>
    </mc:Choice>
  </mc:AlternateContent>
  <xr:revisionPtr revIDLastSave="0" documentId="8_{72CD3A4A-DF9E-448F-925C-CBE9A9C6CD78}"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0730" windowHeight="11160" tabRatio="789" activeTab="4"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B7" i="5"/>
  <c r="T7" i="5"/>
  <c r="S7" i="5"/>
  <c r="R7" i="5"/>
  <c r="J7" i="5"/>
  <c r="I7" i="5"/>
  <c r="H7" i="5"/>
  <c r="G7" i="5"/>
  <c r="F7"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H112" i="6" s="1"/>
  <c r="D112" i="6" s="1"/>
  <c r="B30" i="4"/>
  <c r="G7" i="6"/>
  <c r="B111" i="6"/>
  <c r="G111" i="6" s="1"/>
  <c r="B110" i="6"/>
  <c r="G110" i="6" s="1"/>
  <c r="B109" i="6"/>
  <c r="B108" i="6"/>
  <c r="B107" i="6"/>
  <c r="B106" i="6"/>
  <c r="B105" i="6"/>
  <c r="B104" i="6"/>
  <c r="B103" i="6"/>
  <c r="B102" i="6"/>
  <c r="B101" i="6"/>
  <c r="B100" i="6"/>
  <c r="B99" i="6"/>
  <c r="B98" i="6"/>
  <c r="B96" i="6"/>
  <c r="B95" i="6"/>
  <c r="B94" i="6"/>
  <c r="G94" i="6" s="1"/>
  <c r="B92" i="6"/>
  <c r="B91" i="6"/>
  <c r="B90" i="6"/>
  <c r="B89" i="6"/>
  <c r="B88" i="6"/>
  <c r="B87" i="6"/>
  <c r="B86" i="6"/>
  <c r="B85" i="6"/>
  <c r="B84" i="6"/>
  <c r="B83" i="6"/>
  <c r="B81" i="6"/>
  <c r="B80" i="6"/>
  <c r="B79" i="6"/>
  <c r="B78" i="6"/>
  <c r="B77" i="6"/>
  <c r="B76" i="6"/>
  <c r="B75" i="6"/>
  <c r="B74" i="6"/>
  <c r="B73" i="6"/>
  <c r="B72" i="6"/>
  <c r="B70" i="6"/>
  <c r="B69" i="6"/>
  <c r="B68" i="6"/>
  <c r="B67" i="6"/>
  <c r="B66" i="6"/>
  <c r="G66" i="6" s="1"/>
  <c r="B65" i="6"/>
  <c r="B64" i="6"/>
  <c r="B63" i="6"/>
  <c r="B62" i="6"/>
  <c r="G62" i="6" s="1"/>
  <c r="B61" i="6"/>
  <c r="B59" i="6"/>
  <c r="B58" i="6"/>
  <c r="B57" i="6"/>
  <c r="B56" i="6"/>
  <c r="B55" i="6"/>
  <c r="B54" i="6"/>
  <c r="B53" i="6"/>
  <c r="B52" i="6"/>
  <c r="B51" i="6"/>
  <c r="G51" i="6" s="1"/>
  <c r="B50" i="6"/>
  <c r="B48" i="6"/>
  <c r="B47" i="6"/>
  <c r="B46" i="6"/>
  <c r="B45" i="6"/>
  <c r="B44" i="6"/>
  <c r="B43" i="6"/>
  <c r="B42" i="6"/>
  <c r="B41" i="6"/>
  <c r="B40" i="6"/>
  <c r="G40" i="6" s="1"/>
  <c r="B39" i="6"/>
  <c r="B37" i="6"/>
  <c r="B36" i="6"/>
  <c r="B35" i="6"/>
  <c r="B34" i="6"/>
  <c r="B33" i="6"/>
  <c r="B32" i="6"/>
  <c r="B31" i="6"/>
  <c r="B30" i="6"/>
  <c r="B29" i="6"/>
  <c r="B28" i="6"/>
  <c r="B26" i="6"/>
  <c r="B25" i="6"/>
  <c r="B24" i="6"/>
  <c r="B23" i="6"/>
  <c r="B22" i="6"/>
  <c r="G22" i="6" s="1"/>
  <c r="H22" i="6" s="1"/>
  <c r="D22" i="6" s="1"/>
  <c r="B21" i="6"/>
  <c r="B20" i="6"/>
  <c r="B19" i="6"/>
  <c r="B18" i="6"/>
  <c r="B17" i="6"/>
  <c r="B15" i="6"/>
  <c r="G15" i="6" s="1"/>
  <c r="H15" i="6" s="1"/>
  <c r="D15" i="6" s="1"/>
  <c r="B13" i="6"/>
  <c r="B12" i="6"/>
  <c r="B11" i="6"/>
  <c r="B10" i="6"/>
  <c r="B9" i="6"/>
  <c r="B6" i="6"/>
  <c r="B4" i="6"/>
  <c r="O30" i="4"/>
  <c r="P54" i="4"/>
  <c r="B135" i="4" s="1"/>
  <c r="A110" i="6" s="1"/>
  <c r="B117" i="4"/>
  <c r="A95" i="6" s="1"/>
  <c r="B114" i="4"/>
  <c r="A93" i="6" s="1"/>
  <c r="P53" i="4"/>
  <c r="P42" i="4"/>
  <c r="B42" i="4"/>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c r="U51" i="4"/>
  <c r="V51" i="4"/>
  <c r="W51" i="4"/>
  <c r="X51" i="4"/>
  <c r="Y51" i="4" s="1"/>
  <c r="S50" i="4"/>
  <c r="T50" i="4"/>
  <c r="U50" i="4"/>
  <c r="V50" i="4"/>
  <c r="W50" i="4"/>
  <c r="X50" i="4" s="1"/>
  <c r="S49" i="4"/>
  <c r="T49" i="4"/>
  <c r="U49" i="4"/>
  <c r="V49" i="4"/>
  <c r="W49" i="4" s="1"/>
  <c r="S48" i="4"/>
  <c r="T48" i="4"/>
  <c r="U48" i="4"/>
  <c r="V48" i="4"/>
  <c r="W48" i="4" s="1"/>
  <c r="S47" i="4"/>
  <c r="T47" i="4" s="1"/>
  <c r="U47" i="4" s="1"/>
  <c r="S46" i="4"/>
  <c r="S45" i="4"/>
  <c r="S44" i="4"/>
  <c r="T45" i="4"/>
  <c r="T44" i="4"/>
  <c r="S43" i="4"/>
  <c r="S42" i="4"/>
  <c r="T43" i="4"/>
  <c r="U43" i="4" s="1"/>
  <c r="U44"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X15" i="5" s="1"/>
  <c r="B16" i="5"/>
  <c r="V16" i="5"/>
  <c r="E16" i="5"/>
  <c r="X16" i="5" s="1"/>
  <c r="B17" i="5"/>
  <c r="V17" i="5"/>
  <c r="E17" i="5"/>
  <c r="X17" i="5" s="1"/>
  <c r="V18" i="5"/>
  <c r="E18" i="5"/>
  <c r="X18" i="5" s="1"/>
  <c r="B19" i="5"/>
  <c r="V19" i="5"/>
  <c r="E19" i="5"/>
  <c r="X19" i="5" s="1"/>
  <c r="B20" i="5"/>
  <c r="V20" i="5"/>
  <c r="E20" i="5"/>
  <c r="X20" i="5" s="1"/>
  <c r="B21" i="5"/>
  <c r="V21" i="5"/>
  <c r="E21" i="5"/>
  <c r="B22" i="5"/>
  <c r="V22" i="5"/>
  <c r="E22" i="5"/>
  <c r="X22" i="5" s="1"/>
  <c r="B23" i="5"/>
  <c r="V23" i="5"/>
  <c r="E23" i="5"/>
  <c r="X23" i="5" s="1"/>
  <c r="B24" i="5"/>
  <c r="V24" i="5"/>
  <c r="E24" i="5"/>
  <c r="X24" i="5" s="1"/>
  <c r="B25" i="5"/>
  <c r="V25" i="5"/>
  <c r="E25" i="5"/>
  <c r="X25" i="5" s="1"/>
  <c r="B26" i="5"/>
  <c r="V26" i="5"/>
  <c r="E26" i="5"/>
  <c r="X26" i="5" s="1"/>
  <c r="B27" i="5"/>
  <c r="V27" i="5"/>
  <c r="E27" i="5"/>
  <c r="X27"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39" i="6"/>
  <c r="F98" i="6" s="1"/>
  <c r="H98" i="6" s="1"/>
  <c r="D98" i="6" s="1"/>
  <c r="F28" i="6"/>
  <c r="H28" i="6" s="1"/>
  <c r="F17" i="6"/>
  <c r="C123" i="6"/>
  <c r="C122" i="6"/>
  <c r="C121" i="6"/>
  <c r="C120" i="6"/>
  <c r="G103" i="6"/>
  <c r="G102" i="6"/>
  <c r="G101" i="6"/>
  <c r="G100" i="6"/>
  <c r="G88" i="6"/>
  <c r="G87" i="6"/>
  <c r="G86" i="6"/>
  <c r="G85" i="6"/>
  <c r="G84" i="6"/>
  <c r="F50" i="6"/>
  <c r="F61" i="6" s="1"/>
  <c r="G83" i="6"/>
  <c r="G77" i="6"/>
  <c r="G76" i="6"/>
  <c r="G75" i="6"/>
  <c r="G74" i="6"/>
  <c r="G73" i="6"/>
  <c r="G72" i="6"/>
  <c r="J74" i="6"/>
  <c r="G65" i="6"/>
  <c r="G64" i="6"/>
  <c r="G63" i="6"/>
  <c r="G61" i="6"/>
  <c r="G55" i="6"/>
  <c r="G54" i="6"/>
  <c r="G53" i="6"/>
  <c r="G52" i="6"/>
  <c r="G50" i="6"/>
  <c r="G44" i="6"/>
  <c r="G43" i="6"/>
  <c r="G42" i="6"/>
  <c r="G41" i="6"/>
  <c r="G39" i="6"/>
  <c r="G33" i="6"/>
  <c r="G32" i="6"/>
  <c r="G31" i="6"/>
  <c r="G30" i="6"/>
  <c r="G29" i="6"/>
  <c r="H29" i="6" s="1"/>
  <c r="D29" i="6" s="1"/>
  <c r="G28" i="6"/>
  <c r="G17" i="6"/>
  <c r="H17" i="6" s="1"/>
  <c r="D17" i="6" s="1"/>
  <c r="H7" i="6"/>
  <c r="D7" i="6"/>
  <c r="G9" i="6"/>
  <c r="H9" i="6"/>
  <c r="D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1" i="6"/>
  <c r="G20" i="6"/>
  <c r="G19" i="6"/>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G95" i="6"/>
  <c r="G96" i="6"/>
  <c r="G98" i="6"/>
  <c r="G99" i="6"/>
  <c r="G108" i="6"/>
  <c r="G109" i="6"/>
  <c r="G10" i="6"/>
  <c r="H10" i="6" s="1"/>
  <c r="G13" i="6"/>
  <c r="H13" i="6"/>
  <c r="D13" i="6" s="1"/>
  <c r="G5" i="6"/>
  <c r="H5" i="6" s="1"/>
  <c r="F6" i="6"/>
  <c r="G6" i="6"/>
  <c r="H6" i="6"/>
  <c r="D6" i="6" s="1"/>
  <c r="G11" i="6"/>
  <c r="H11" i="6" s="1"/>
  <c r="G12" i="6"/>
  <c r="H12" i="6" s="1"/>
  <c r="D12" i="6" s="1"/>
  <c r="H14" i="6"/>
  <c r="H16" i="6"/>
  <c r="I4" i="6"/>
  <c r="C4" i="6" s="1"/>
  <c r="I5" i="6"/>
  <c r="J5" i="6"/>
  <c r="I6" i="6"/>
  <c r="J6" i="6"/>
  <c r="I9" i="6"/>
  <c r="C9" i="6" s="1"/>
  <c r="J9" i="6"/>
  <c r="I10" i="6"/>
  <c r="J10" i="6"/>
  <c r="I11" i="6"/>
  <c r="J11" i="6"/>
  <c r="I12" i="6"/>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21"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AA14" i="4" a="1"/>
  <c r="AA14" i="4"/>
  <c r="AA15" i="4" a="1"/>
  <c r="B31" i="4"/>
  <c r="A18" i="6"/>
  <c r="F40" i="6"/>
  <c r="F115" i="6" s="1"/>
  <c r="B32" i="4"/>
  <c r="A19" i="6"/>
  <c r="F41" i="6"/>
  <c r="H41" i="6" s="1"/>
  <c r="D41" i="6" s="1"/>
  <c r="AA15" i="4"/>
  <c r="B33" i="4"/>
  <c r="A20" i="6"/>
  <c r="F42" i="6"/>
  <c r="F18" i="6"/>
  <c r="H18" i="6"/>
  <c r="D18" i="6" s="1"/>
  <c r="F19" i="6"/>
  <c r="H19" i="6"/>
  <c r="D19" i="6" s="1"/>
  <c r="F20" i="6"/>
  <c r="H20" i="6"/>
  <c r="O33" i="4"/>
  <c r="P57" i="4"/>
  <c r="B123" i="4" s="1"/>
  <c r="A101" i="6" s="1"/>
  <c r="O32" i="4"/>
  <c r="P56" i="4"/>
  <c r="B104" i="4" s="1"/>
  <c r="A85" i="6" s="1"/>
  <c r="B122" i="4"/>
  <c r="A100" i="6" s="1"/>
  <c r="B105" i="4"/>
  <c r="A86" i="6" s="1"/>
  <c r="B93" i="4"/>
  <c r="A75" i="6" s="1"/>
  <c r="B92" i="4"/>
  <c r="A74" i="6" s="1"/>
  <c r="B68" i="4"/>
  <c r="A52" i="6" s="1"/>
  <c r="B57" i="4"/>
  <c r="A42" i="6" s="1"/>
  <c r="P45" i="4"/>
  <c r="B45" i="4" s="1"/>
  <c r="A31" i="6" s="1"/>
  <c r="P44" i="4"/>
  <c r="B44" i="4" s="1"/>
  <c r="A30" i="6" s="1"/>
  <c r="D20" i="6"/>
  <c r="A116" i="6"/>
  <c r="F117" i="6"/>
  <c r="A117" i="6"/>
  <c r="H42" i="6"/>
  <c r="D42" i="6" s="1"/>
  <c r="F53" i="6"/>
  <c r="H53" i="6" s="1"/>
  <c r="D53" i="6" s="1"/>
  <c r="F64" i="6"/>
  <c r="H64" i="6" s="1"/>
  <c r="D64" i="6" s="1"/>
  <c r="F100" i="6"/>
  <c r="H100" i="6"/>
  <c r="D100" i="6" s="1"/>
  <c r="F101" i="6"/>
  <c r="H101" i="6"/>
  <c r="D101" i="6" s="1"/>
  <c r="F30" i="6"/>
  <c r="H30" i="6" s="1"/>
  <c r="F31" i="6"/>
  <c r="H31" i="6" s="1"/>
  <c r="F29" i="6"/>
  <c r="A115" i="6"/>
  <c r="O31" i="4"/>
  <c r="P43" i="4"/>
  <c r="B43" i="4" s="1"/>
  <c r="A29" i="6" s="1"/>
  <c r="P55" i="4"/>
  <c r="B91" i="4" s="1"/>
  <c r="A73" i="6" s="1"/>
  <c r="AA16" i="4" a="1"/>
  <c r="AA16" i="4"/>
  <c r="A118" i="6"/>
  <c r="AA17" i="4" a="1"/>
  <c r="AA17" i="4"/>
  <c r="A119" i="6"/>
  <c r="B34" i="4"/>
  <c r="A21" i="6"/>
  <c r="F43" i="6"/>
  <c r="F118" i="6" s="1"/>
  <c r="F21" i="6"/>
  <c r="H21" i="6"/>
  <c r="D21" i="6"/>
  <c r="H43" i="6"/>
  <c r="D43" i="6" s="1"/>
  <c r="F54" i="6"/>
  <c r="H54" i="6" s="1"/>
  <c r="D54" i="6" s="1"/>
  <c r="F32" i="6"/>
  <c r="H32" i="6" s="1"/>
  <c r="O34" i="4"/>
  <c r="P46" i="4"/>
  <c r="B46" i="4" s="1"/>
  <c r="A32" i="6" s="1"/>
  <c r="P58" i="4"/>
  <c r="B94" i="4" s="1"/>
  <c r="A76" i="6" s="1"/>
  <c r="B58" i="4"/>
  <c r="A43" i="6"/>
  <c r="B70" i="4"/>
  <c r="A54" i="6"/>
  <c r="B82" i="4"/>
  <c r="A65" i="6" s="1"/>
  <c r="B106" i="4"/>
  <c r="A87" i="6"/>
  <c r="B124" i="4"/>
  <c r="A102" i="6"/>
  <c r="B35" i="4"/>
  <c r="O35" i="4"/>
  <c r="P59" i="4"/>
  <c r="B125" i="4" s="1"/>
  <c r="A103" i="6" s="1"/>
  <c r="B107" i="4"/>
  <c r="A88" i="6" s="1"/>
  <c r="P47" i="4"/>
  <c r="B47" i="4"/>
  <c r="A33" i="6" s="1"/>
  <c r="A22" i="6"/>
  <c r="F22" i="6"/>
  <c r="F33" i="6"/>
  <c r="H33" i="6" s="1"/>
  <c r="F44" i="6"/>
  <c r="F55" i="6" s="1"/>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65" i="4" s="1"/>
  <c r="A49" i="6" s="1"/>
  <c r="B99" i="4"/>
  <c r="A81" i="6"/>
  <c r="B87" i="4"/>
  <c r="A70" i="6"/>
  <c r="B75" i="4"/>
  <c r="A59" i="6"/>
  <c r="B63" i="4"/>
  <c r="A48" i="6"/>
  <c r="P51" i="4"/>
  <c r="B51" i="4"/>
  <c r="A37" i="6"/>
  <c r="Q41" i="4"/>
  <c r="B41" i="4" s="1"/>
  <c r="A27" i="6" s="1"/>
  <c r="A26" i="6"/>
  <c r="F124" i="6" l="1"/>
  <c r="C124" i="6" s="1"/>
  <c r="AB5" i="5"/>
  <c r="V5" i="5"/>
  <c r="I5" i="5" s="1"/>
  <c r="B59" i="4"/>
  <c r="A44" i="6" s="1"/>
  <c r="X49" i="4"/>
  <c r="Y49" i="4" s="1"/>
  <c r="Z49" i="4" s="1"/>
  <c r="X48" i="4"/>
  <c r="Y48" i="4" s="1"/>
  <c r="V47" i="4"/>
  <c r="W47" i="4" s="1"/>
  <c r="X47" i="4" s="1"/>
  <c r="Y47" i="4" s="1"/>
  <c r="Y50" i="4"/>
  <c r="Z50" i="4" s="1"/>
  <c r="Z51" i="4"/>
  <c r="AA51" i="4" s="1"/>
  <c r="B71" i="4"/>
  <c r="A55" i="6" s="1"/>
  <c r="B83" i="4"/>
  <c r="A66" i="6" s="1"/>
  <c r="T46" i="4"/>
  <c r="V43" i="4"/>
  <c r="V42" i="4"/>
  <c r="W42" i="4" s="1"/>
  <c r="Z47" i="4"/>
  <c r="H40" i="6"/>
  <c r="D40" i="6" s="1"/>
  <c r="H55" i="6"/>
  <c r="F66" i="6"/>
  <c r="D33" i="6"/>
  <c r="K119" i="6"/>
  <c r="H44" i="6"/>
  <c r="D44" i="6" s="1"/>
  <c r="C22" i="6"/>
  <c r="B95" i="4"/>
  <c r="A77" i="6" s="1"/>
  <c r="C33" i="6"/>
  <c r="F119" i="6"/>
  <c r="F103" i="6"/>
  <c r="H103" i="6" s="1"/>
  <c r="C18" i="6"/>
  <c r="B79" i="4"/>
  <c r="A62" i="6" s="1"/>
  <c r="B121" i="4"/>
  <c r="A99" i="6" s="1"/>
  <c r="B67" i="4"/>
  <c r="A51" i="6" s="1"/>
  <c r="F99" i="6"/>
  <c r="H99" i="6" s="1"/>
  <c r="D99" i="6" s="1"/>
  <c r="K115" i="6"/>
  <c r="B103" i="4"/>
  <c r="A84" i="6" s="1"/>
  <c r="B55" i="4"/>
  <c r="A40" i="6" s="1"/>
  <c r="F51" i="6"/>
  <c r="C29" i="6"/>
  <c r="K118" i="6"/>
  <c r="D32" i="6"/>
  <c r="C54" i="6"/>
  <c r="F65" i="6"/>
  <c r="F94" i="6"/>
  <c r="F95" i="6" s="1"/>
  <c r="F96" i="6" s="1"/>
  <c r="H96" i="6" s="1"/>
  <c r="D96" i="6" s="1"/>
  <c r="F102" i="6"/>
  <c r="H102" i="6" s="1"/>
  <c r="C43" i="6"/>
  <c r="C32" i="6"/>
  <c r="C21" i="6"/>
  <c r="K117" i="6"/>
  <c r="C31" i="6"/>
  <c r="D31" i="6"/>
  <c r="B89" i="4"/>
  <c r="A71" i="6" s="1"/>
  <c r="C20" i="6"/>
  <c r="B101" i="4"/>
  <c r="A82" i="6" s="1"/>
  <c r="C42" i="6"/>
  <c r="C101" i="6"/>
  <c r="C53" i="6"/>
  <c r="B77" i="4"/>
  <c r="A60" i="6" s="1"/>
  <c r="B69" i="4"/>
  <c r="A53" i="6" s="1"/>
  <c r="F75" i="6"/>
  <c r="B53" i="4"/>
  <c r="A38" i="6" s="1"/>
  <c r="B81" i="4"/>
  <c r="A64" i="6" s="1"/>
  <c r="C64" i="6"/>
  <c r="D30" i="6"/>
  <c r="K116" i="6"/>
  <c r="C30" i="6"/>
  <c r="F116" i="6"/>
  <c r="C41" i="6"/>
  <c r="F52" i="6"/>
  <c r="B56" i="4"/>
  <c r="A41" i="6" s="1"/>
  <c r="B80" i="4"/>
  <c r="A63" i="6" s="1"/>
  <c r="C19" i="6"/>
  <c r="C100" i="6"/>
  <c r="D28" i="6"/>
  <c r="K114" i="6"/>
  <c r="F72" i="6"/>
  <c r="H61" i="6"/>
  <c r="D61" i="6" s="1"/>
  <c r="H39" i="6"/>
  <c r="D39" i="6" s="1"/>
  <c r="H50" i="6"/>
  <c r="D50" i="6" s="1"/>
  <c r="B115" i="4"/>
  <c r="A94" i="6" s="1"/>
  <c r="B137" i="4"/>
  <c r="A111" i="6" s="1"/>
  <c r="B119" i="4"/>
  <c r="A97" i="6" s="1"/>
  <c r="B90" i="4"/>
  <c r="A72" i="6" s="1"/>
  <c r="B78" i="4"/>
  <c r="A61" i="6" s="1"/>
  <c r="C17" i="6"/>
  <c r="B120" i="4"/>
  <c r="A98" i="6" s="1"/>
  <c r="C98" i="6"/>
  <c r="C28" i="6"/>
  <c r="B54" i="4"/>
  <c r="A39" i="6" s="1"/>
  <c r="B131" i="4"/>
  <c r="A108" i="6" s="1"/>
  <c r="B102" i="4"/>
  <c r="A83" i="6" s="1"/>
  <c r="B133" i="4"/>
  <c r="A109" i="6" s="1"/>
  <c r="C39" i="6"/>
  <c r="C61" i="6"/>
  <c r="B66" i="4"/>
  <c r="A50" i="6" s="1"/>
  <c r="C15" i="6"/>
  <c r="C12" i="6"/>
  <c r="C11" i="6"/>
  <c r="D11" i="6"/>
  <c r="D10" i="6"/>
  <c r="C10" i="6"/>
  <c r="G89" i="4"/>
  <c r="C6" i="6"/>
  <c r="C5" i="6"/>
  <c r="X7" i="5"/>
  <c r="D41" i="4"/>
  <c r="D53" i="4"/>
  <c r="D101" i="4"/>
  <c r="G41" i="4"/>
  <c r="G53" i="4"/>
  <c r="G101" i="4"/>
  <c r="D65" i="4"/>
  <c r="G65" i="4"/>
  <c r="D77" i="4"/>
  <c r="D114" i="4"/>
  <c r="G77" i="4"/>
  <c r="G5" i="5" l="1"/>
  <c r="G6" i="5"/>
  <c r="AB6" i="5"/>
  <c r="V6" i="5"/>
  <c r="J5" i="5"/>
  <c r="T5" i="5" s="1"/>
  <c r="H5" i="5"/>
  <c r="F5" i="5"/>
  <c r="R5" i="5"/>
  <c r="G117" i="6"/>
  <c r="H117" i="6" s="1"/>
  <c r="G119" i="6"/>
  <c r="H119" i="6" s="1"/>
  <c r="G114" i="6"/>
  <c r="H114" i="6" s="1"/>
  <c r="G118" i="6"/>
  <c r="H118" i="6" s="1"/>
  <c r="D118" i="6" s="1"/>
  <c r="G116" i="6"/>
  <c r="H116" i="6" s="1"/>
  <c r="G115" i="6"/>
  <c r="H115" i="6" s="1"/>
  <c r="C40" i="6"/>
  <c r="AA50" i="4"/>
  <c r="AB50" i="4" s="1"/>
  <c r="AA49" i="4"/>
  <c r="AB49" i="4" s="1"/>
  <c r="AB51" i="4"/>
  <c r="AC51" i="4" s="1"/>
  <c r="U45" i="4"/>
  <c r="U46" i="4"/>
  <c r="V46" i="4" s="1"/>
  <c r="Z48" i="4"/>
  <c r="F111" i="6"/>
  <c r="H111" i="6" s="1"/>
  <c r="D111" i="6" s="1"/>
  <c r="H94" i="6"/>
  <c r="D94" i="6" s="1"/>
  <c r="C103" i="6"/>
  <c r="D103" i="6"/>
  <c r="F108" i="6"/>
  <c r="H108" i="6" s="1"/>
  <c r="D108" i="6" s="1"/>
  <c r="F109" i="6"/>
  <c r="H109" i="6" s="1"/>
  <c r="D109" i="6" s="1"/>
  <c r="F110" i="6"/>
  <c r="H110" i="6" s="1"/>
  <c r="D110" i="6" s="1"/>
  <c r="C44" i="6"/>
  <c r="H66" i="6"/>
  <c r="F77" i="6"/>
  <c r="H95" i="6"/>
  <c r="D95" i="6" s="1"/>
  <c r="D55" i="6"/>
  <c r="C55" i="6"/>
  <c r="F62" i="6"/>
  <c r="H51" i="6"/>
  <c r="C99" i="6"/>
  <c r="D102" i="6"/>
  <c r="C102" i="6"/>
  <c r="C108" i="6"/>
  <c r="F76" i="6"/>
  <c r="H65" i="6"/>
  <c r="H75" i="6"/>
  <c r="F86" i="6"/>
  <c r="H86" i="6" s="1"/>
  <c r="C111" i="6"/>
  <c r="F63" i="6"/>
  <c r="H52" i="6"/>
  <c r="C50" i="6"/>
  <c r="H72" i="6"/>
  <c r="F83" i="6"/>
  <c r="H83" i="6" s="1"/>
  <c r="C96" i="6"/>
  <c r="R6" i="5" l="1"/>
  <c r="F6" i="5"/>
  <c r="H6" i="5"/>
  <c r="I6" i="5"/>
  <c r="J6" i="5"/>
  <c r="T6" i="5" s="1"/>
  <c r="D119" i="6"/>
  <c r="C119" i="6"/>
  <c r="D116" i="6"/>
  <c r="C116" i="6"/>
  <c r="D117" i="6"/>
  <c r="C117" i="6"/>
  <c r="D114" i="6"/>
  <c r="C114" i="6"/>
  <c r="C118" i="6"/>
  <c r="D115" i="6"/>
  <c r="C115" i="6"/>
  <c r="X5" i="5"/>
  <c r="G124" i="6" a="1"/>
  <c r="G124" i="6" s="1"/>
  <c r="H124" i="6" s="1"/>
  <c r="D124" i="6" s="1"/>
  <c r="C110" i="6"/>
  <c r="C94" i="6"/>
  <c r="AC49" i="4"/>
  <c r="AC50" i="4"/>
  <c r="C95" i="6"/>
  <c r="AA48" i="4"/>
  <c r="AB48" i="4" s="1"/>
  <c r="AC48" i="4" s="1"/>
  <c r="AA47" i="4"/>
  <c r="W46" i="4"/>
  <c r="X46" i="4" s="1"/>
  <c r="Y46" i="4" s="1"/>
  <c r="Z46" i="4" s="1"/>
  <c r="W45" i="4"/>
  <c r="V45" i="4"/>
  <c r="V44" i="4"/>
  <c r="C109" i="6"/>
  <c r="H77" i="6"/>
  <c r="F88" i="6"/>
  <c r="H88" i="6" s="1"/>
  <c r="D66" i="6"/>
  <c r="C66" i="6"/>
  <c r="D51" i="6"/>
  <c r="C51" i="6"/>
  <c r="H62" i="6"/>
  <c r="F73" i="6"/>
  <c r="D65" i="6"/>
  <c r="C65" i="6"/>
  <c r="H76" i="6"/>
  <c r="F87" i="6"/>
  <c r="H87" i="6" s="1"/>
  <c r="D86" i="6"/>
  <c r="C86" i="6"/>
  <c r="C75" i="6"/>
  <c r="D75" i="6"/>
  <c r="D52" i="6"/>
  <c r="C52" i="6"/>
  <c r="H63" i="6"/>
  <c r="F74" i="6"/>
  <c r="D83" i="6"/>
  <c r="C83" i="6"/>
  <c r="D72" i="6"/>
  <c r="C72" i="6"/>
  <c r="S5" i="5"/>
  <c r="X6" i="5" l="1"/>
  <c r="W44" i="4"/>
  <c r="X44" i="4" s="1"/>
  <c r="W43" i="4"/>
  <c r="X45" i="4"/>
  <c r="Y45" i="4" s="1"/>
  <c r="AA46" i="4"/>
  <c r="AB46" i="4" s="1"/>
  <c r="AC46" i="4" s="1"/>
  <c r="AB47" i="4"/>
  <c r="AC47" i="4" s="1"/>
  <c r="D88" i="6"/>
  <c r="C88" i="6"/>
  <c r="D77" i="6"/>
  <c r="C77" i="6"/>
  <c r="H73" i="6"/>
  <c r="F84" i="6"/>
  <c r="H84" i="6" s="1"/>
  <c r="D62" i="6"/>
  <c r="C62" i="6"/>
  <c r="C87" i="6"/>
  <c r="D87" i="6"/>
  <c r="D76" i="6"/>
  <c r="C76" i="6"/>
  <c r="F85" i="6"/>
  <c r="H85" i="6" s="1"/>
  <c r="H74" i="6"/>
  <c r="C63" i="6"/>
  <c r="D63" i="6"/>
  <c r="S6" i="5"/>
  <c r="Y44" i="4" l="1"/>
  <c r="Z44" i="4" s="1"/>
  <c r="AA44" i="4" s="1"/>
  <c r="Z45" i="4"/>
  <c r="AA45" i="4" s="1"/>
  <c r="AB45" i="4" s="1"/>
  <c r="AC45" i="4" s="1"/>
  <c r="X42" i="4"/>
  <c r="Y42" i="4" s="1"/>
  <c r="X43" i="4"/>
  <c r="Y43" i="4" s="1"/>
  <c r="D84" i="6"/>
  <c r="C84" i="6"/>
  <c r="D73" i="6"/>
  <c r="C73" i="6"/>
  <c r="D74" i="6"/>
  <c r="C74" i="6"/>
  <c r="H125" i="6"/>
  <c r="D2" i="6" s="1"/>
  <c r="C85" i="6"/>
  <c r="D85" i="6"/>
  <c r="AB44" i="4" l="1"/>
  <c r="AC44" i="4" s="1"/>
  <c r="Z43" i="4"/>
  <c r="AA43" i="4" s="1"/>
  <c r="Z42" i="4"/>
  <c r="AA42" i="4" s="1"/>
  <c r="AB43" i="4" l="1"/>
  <c r="AC43" i="4" s="1"/>
  <c r="AB42" i="4"/>
  <c r="AC4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<sst xmlns="http://schemas.openxmlformats.org/spreadsheetml/2006/main" count="27988" uniqueCount="20058">
  <si>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</si>
  <si>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</si>
  <si>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</si>
  <si>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</si>
  <si>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</si>
  <si>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</si>
  <si>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</si>
  <si>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</si>
  <si>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</si>
  <si>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</si>
  <si>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</si>
  <si>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</si>
  <si>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</si>
  <si>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</si>
  <si>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</si>
  <si>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</si>
  <si>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</si>
  <si>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</si>
  <si>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</si>
  <si>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</si>
  <si>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</si>
  <si>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</si>
  <si>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</si>
  <si>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</si>
  <si>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</si>
  <si>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</si>
  <si>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</si>
  <si>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</si>
  <si>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</si>
  <si>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</si>
  <si>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</si>
  <si>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</si>
  <si>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</si>
  <si>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</si>
  <si>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</si>
  <si>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</si>
  <si>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</si>
  <si>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</si>
  <si>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</si>
  <si>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</si>
  <si>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</si>
  <si>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</si>
  <si>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</si>
  <si>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</si>
  <si>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</si>
  <si>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</si>
  <si>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</si>
  <si>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</si>
  <si>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</si>
  <si>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</si>
  <si>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</si>
  <si>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</si>
  <si>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</si>
  <si>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</si>
  <si>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</si>
  <si>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</si>
  <si>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</si>
  <si>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</si>
  <si>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</si>
  <si>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</si>
  <si>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</si>
  <si>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</si>
  <si>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</si>
  <si>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</si>
  <si>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</si>
  <si>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</si>
  <si>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</si>
  <si>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</si>
  <si>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</si>
  <si>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</si>
  <si>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</si>
  <si>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</si>
  <si>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</si>
  <si>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</si>
  <si>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</si>
  <si>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</si>
  <si>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</si>
  <si>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</si>
  <si>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</si>
  <si>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</si>
  <si>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</si>
  <si>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</si>
  <si>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</si>
  <si>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</si>
  <si>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</si>
  <si>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</si>
  <si>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</si>
  <si>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</si>
  <si>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</si>
  <si>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</si>
  <si>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</si>
  <si>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</si>
  <si>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</si>
  <si>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</si>
  <si>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</si>
  <si>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</si>
  <si>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</si>
  <si>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</si>
  <si>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</si>
  <si>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</si>
  <si>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</si>
  <si>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</si>
  <si>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</si>
  <si>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</si>
  <si>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</si>
  <si>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</si>
  <si>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</si>
  <si>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</si>
  <si>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</si>
  <si>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</si>
  <si>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</si>
  <si>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</si>
  <si>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</si>
  <si>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</si>
  <si>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</si>
  <si>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</si>
  <si>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</si>
  <si>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</si>
  <si>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</si>
  <si>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</si>
  <si>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</si>
  <si>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</si>
  <si>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</si>
  <si>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</si>
  <si>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</si>
  <si>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</si>
  <si>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</si>
  <si>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</si>
  <si>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</si>
  <si>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</si>
  <si>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</si>
  <si>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</si>
  <si>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</si>
  <si>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</si>
  <si>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</si>
  <si>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</si>
  <si>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</si>
  <si>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</si>
  <si>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</si>
  <si>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</si>
  <si>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</si>
  <si>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</si>
  <si>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</si>
  <si>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</si>
  <si>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</si>
  <si>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</si>
  <si>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</si>
  <si>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</si>
  <si>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</si>
  <si>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</si>
  <si>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</si>
  <si>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</si>
  <si>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</si>
  <si>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</si>
  <si>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</si>
  <si>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</si>
  <si>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</si>
  <si>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</si>
  <si>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</si>
  <si>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</si>
  <si>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</si>
  <si>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</si>
  <si>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</si>
  <si>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</si>
  <si>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</si>
  <si>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</si>
  <si>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</si>
  <si>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</si>
  <si>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</si>
  <si>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</si>
  <si>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</si>
  <si>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</si>
  <si>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</si>
  <si>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</si>
  <si>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</si>
  <si>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</si>
  <si>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</si>
  <si>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</si>
  <si>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</si>
  <si>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</si>
  <si>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</si>
  <si>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</si>
  <si>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</si>
  <si>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</si>
  <si>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</si>
  <si>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</si>
  <si>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</si>
  <si>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</si>
  <si>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</si>
  <si>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</si>
  <si>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</si>
  <si>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</si>
  <si>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</si>
  <si>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</si>
  <si>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</si>
  <si>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</si>
  <si>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</si>
  <si>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</si>
  <si>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</si>
  <si>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</si>
  <si>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</si>
  <si>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</si>
  <si>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</si>
  <si>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</si>
  <si>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</si>
  <si>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</si>
  <si>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</si>
  <si>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</si>
  <si>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</si>
  <si>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</si>
  <si>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</si>
  <si>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</si>
  <si>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</si>
  <si>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</si>
  <si>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</si>
  <si>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</si>
  <si>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</si>
  <si>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</si>
  <si>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</si>
  <si>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</si>
  <si>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</si>
  <si>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</si>
  <si>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</si>
  <si>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</si>
  <si>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</si>
  <si>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</si>
  <si>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</si>
  <si>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</si>
  <si>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</si>
  <si>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</si>
  <si>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</si>
  <si>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</si>
  <si>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</si>
  <si>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</si>
  <si>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</si>
  <si>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</si>
  <si>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</si>
  <si>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</si>
  <si>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</si>
  <si>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</si>
  <si>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</si>
  <si>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</si>
  <si>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</si>
  <si>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</si>
  <si>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</si>
  <si>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</si>
  <si>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</si>
  <si>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</si>
  <si>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</si>
  <si>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</si>
  <si>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</si>
  <si>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</si>
  <si>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</si>
  <si>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</si>
  <si>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</si>
  <si>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</si>
  <si>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</si>
  <si>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</si>
  <si>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</si>
  <si>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</si>
  <si>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</si>
  <si>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</si>
  <si>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</si>
  <si>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</si>
  <si>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</si>
  <si>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</si>
  <si>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</si>
  <si>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</si>
  <si>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</si>
  <si>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</si>
  <si>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</si>
  <si>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</si>
  <si>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</si>
  <si>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</si>
  <si>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</si>
  <si>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</si>
  <si>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</si>
  <si>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</si>
  <si>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</si>
  <si>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</si>
  <si>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</si>
  <si>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</si>
  <si>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</si>
  <si>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</si>
  <si>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</si>
  <si>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</si>
  <si>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</si>
  <si>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</si>
  <si>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</si>
  <si>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</si>
  <si>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</si>
  <si>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</si>
  <si>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</si>
  <si>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</si>
  <si>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</si>
  <si>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</si>
  <si>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</si>
  <si>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</si>
  <si>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</si>
  <si>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</si>
  <si>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</si>
  <si>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</si>
  <si>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</si>
  <si>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</si>
  <si>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</si>
  <si>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</si>
  <si>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</si>
  <si>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</si>
  <si>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</si>
  <si>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</si>
  <si>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</si>
  <si>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</si>
  <si>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</si>
  <si>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</si>
  <si>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</si>
  <si>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</si>
  <si>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</si>
  <si>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</si>
  <si>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</si>
  <si>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</si>
  <si>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</si>
  <si>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</si>
  <si>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</si>
  <si>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</si>
  <si>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</si>
  <si>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</si>
  <si>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</si>
  <si>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</si>
  <si>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</si>
  <si>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</si>
  <si>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</si>
  <si>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</si>
  <si>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</si>
  <si>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</si>
  <si>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</si>
  <si>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</si>
  <si>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</si>
  <si>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</si>
  <si>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</si>
  <si>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</si>
  <si>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</si>
  <si>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</si>
  <si>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</si>
  <si>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</si>
  <si>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</si>
  <si>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</si>
  <si>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</si>
  <si>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</si>
  <si>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</si>
  <si>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</si>
  <si>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</si>
  <si>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</si>
  <si>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</si>
  <si>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</si>
  <si>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</si>
  <si>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</si>
  <si>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</si>
  <si>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</si>
  <si>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</si>
  <si>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</si>
  <si>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</si>
  <si>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</si>
  <si>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</si>
  <si>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</si>
  <si>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</si>
  <si>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</si>
  <si>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</si>
  <si>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</si>
  <si>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</si>
  <si>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</si>
  <si>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</si>
  <si>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</si>
  <si>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</si>
  <si>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</si>
  <si>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</si>
  <si>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</si>
  <si>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</si>
  <si>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</si>
  <si>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</si>
  <si>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</si>
  <si>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</si>
  <si>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</si>
  <si>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</si>
  <si>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</si>
  <si>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</si>
  <si>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</si>
  <si>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</si>
  <si>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</si>
  <si>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</si>
  <si>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</si>
  <si>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</si>
  <si>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</si>
  <si>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</si>
  <si>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</si>
  <si>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</si>
  <si>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</si>
  <si>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</si>
  <si>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</si>
  <si>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</si>
  <si>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</si>
  <si>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</si>
  <si>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</si>
  <si>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</si>
  <si>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</si>
  <si>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</si>
  <si>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</si>
  <si>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</si>
  <si>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</si>
  <si>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</si>
  <si>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</si>
  <si>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</si>
  <si>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</si>
  <si>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</si>
  <si>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</si>
  <si>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</si>
  <si>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</si>
  <si>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</si>
  <si>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</si>
  <si>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</si>
  <si>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</si>
  <si>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</si>
  <si>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</si>
  <si>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</si>
  <si>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</si>
  <si>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</si>
  <si>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</si>
  <si>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</si>
  <si>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</si>
  <si>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</si>
  <si>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</si>
  <si>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</si>
  <si>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</si>
  <si>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</si>
  <si>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</si>
  <si>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</si>
  <si>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</si>
  <si>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</si>
  <si>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</si>
  <si>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</si>
  <si>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</si>
  <si>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</si>
  <si>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</si>
  <si>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</si>
  <si>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</si>
  <si>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</si>
  <si>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</si>
  <si>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</si>
  <si>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</si>
  <si>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</si>
  <si>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</si>
  <si>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</si>
  <si>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</si>
  <si>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</si>
  <si>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</si>
  <si>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</si>
  <si>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</si>
  <si>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</si>
  <si>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</si>
  <si>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</si>
  <si>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</si>
  <si>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</si>
  <si>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</si>
  <si>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</si>
  <si>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</si>
  <si>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</si>
  <si>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</si>
  <si>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</si>
  <si>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</si>
  <si>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</si>
  <si>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</si>
  <si>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</si>
  <si>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</si>
  <si>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</si>
  <si>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</si>
  <si>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</si>
  <si>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</si>
  <si>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</si>
  <si>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</si>
  <si>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</si>
  <si>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</si>
  <si>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</si>
  <si>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</si>
  <si>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</si>
  <si>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</si>
  <si>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</si>
  <si>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</si>
  <si>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</si>
  <si>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</si>
  <si>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</si>
  <si>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</si>
  <si>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</si>
  <si>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</si>
  <si>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</si>
  <si>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</si>
  <si>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</si>
  <si>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</si>
  <si>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</si>
  <si>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</si>
  <si>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</si>
  <si>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</si>
  <si>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</si>
  <si>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</si>
  <si>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</si>
  <si>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</si>
  <si>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</si>
  <si>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</si>
  <si>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</si>
  <si>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</si>
  <si>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</si>
  <si>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</si>
  <si>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</si>
  <si>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</si>
  <si>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</si>
  <si>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</si>
  <si>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</si>
  <si>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</si>
  <si>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</si>
  <si>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</si>
  <si>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</si>
  <si>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</si>
  <si>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</si>
  <si>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</si>
  <si>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</si>
  <si>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</si>
  <si>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</si>
  <si>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</si>
  <si>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</si>
  <si>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</si>
  <si>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</si>
  <si>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</si>
  <si>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</si>
  <si>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</si>
  <si>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</si>
  <si>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</si>
  <si>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</si>
  <si>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</si>
  <si>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</si>
  <si>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</si>
  <si>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</si>
  <si>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</si>
  <si>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</si>
  <si>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</si>
  <si>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</si>
  <si>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</si>
  <si>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</si>
  <si>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</si>
  <si>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</si>
  <si>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</si>
  <si>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</si>
  <si>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</si>
  <si>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</si>
  <si>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</si>
  <si>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</si>
  <si>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</si>
  <si>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</si>
  <si>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</si>
  <si>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</si>
  <si>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</si>
  <si>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</si>
  <si>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</si>
  <si>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</si>
  <si>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</si>
  <si>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</si>
  <si>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</si>
  <si>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</si>
  <si>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</si>
  <si>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</si>
  <si>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</si>
  <si>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</si>
  <si>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</si>
  <si>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</si>
  <si>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</si>
  <si>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</si>
  <si>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</si>
  <si>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</si>
  <si>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</si>
  <si>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</si>
  <si>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</si>
  <si>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</si>
  <si>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</si>
  <si>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</si>
  <si>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</si>
  <si>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</si>
  <si>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</si>
  <si>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</si>
  <si>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</si>
  <si>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</si>
  <si>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</si>
  <si>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</si>
  <si>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</si>
  <si>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</si>
  <si>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</si>
  <si>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</si>
  <si>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</si>
  <si>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</si>
  <si>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</si>
  <si>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</si>
  <si>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</si>
  <si>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</si>
  <si>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</si>
  <si>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</si>
  <si>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</si>
  <si>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</si>
  <si>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</si>
  <si>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</si>
  <si>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</si>
  <si>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</si>
  <si>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</si>
  <si>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</si>
  <si>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</si>
  <si>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</si>
  <si>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</si>
  <si>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</si>
  <si>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</si>
  <si>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</si>
  <si>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</si>
  <si>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</si>
  <si>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</si>
  <si>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</si>
  <si>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</si>
  <si>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</si>
  <si>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</si>
  <si>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</si>
  <si>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</si>
  <si>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</si>
  <si>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</si>
  <si>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</si>
  <si>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</si>
  <si>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</si>
  <si>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</si>
  <si>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</si>
  <si>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</si>
  <si>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</si>
  <si>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</si>
  <si>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</si>
  <si>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</si>
  <si>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</si>
  <si>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</si>
  <si>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</si>
  <si>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</si>
  <si>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</si>
  <si>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</si>
  <si>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</si>
  <si>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</si>
  <si>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</si>
  <si>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</si>
  <si>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</si>
  <si>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</si>
  <si>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</si>
  <si>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</si>
  <si>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</si>
  <si>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</si>
  <si>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</si>
  <si>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</si>
  <si>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</si>
  <si>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</si>
  <si>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</si>
  <si>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</si>
  <si>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</si>
  <si>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</si>
  <si>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</si>
  <si>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</si>
  <si>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</si>
  <si>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</si>
  <si>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</si>
  <si>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</si>
  <si>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</si>
  <si>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</si>
  <si>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</si>
  <si>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</si>
  <si>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</si>
  <si>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</si>
  <si>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</si>
  <si>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</si>
  <si>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</si>
  <si>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</si>
  <si>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</si>
  <si>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</si>
  <si>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</si>
  <si>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</si>
  <si>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</si>
  <si>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</si>
  <si>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</si>
  <si>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</si>
  <si>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</si>
  <si>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</si>
  <si>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</si>
  <si>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</si>
  <si>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</si>
  <si>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</si>
  <si>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</si>
  <si>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</si>
  <si>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</si>
  <si>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</si>
  <si>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</si>
  <si>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</si>
  <si>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</si>
  <si>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</si>
  <si>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</si>
  <si>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</si>
  <si>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</si>
  <si>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</si>
  <si>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</si>
  <si>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</si>
  <si>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</si>
  <si>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</si>
  <si>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</si>
  <si>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</si>
  <si>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</si>
  <si>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</si>
  <si>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</si>
  <si>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</si>
  <si>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</si>
  <si>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</si>
  <si>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</si>
  <si>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</si>
  <si>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</si>
  <si>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</si>
  <si>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</si>
  <si>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</si>
  <si>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</si>
  <si>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</si>
  <si>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</si>
  <si>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</si>
  <si>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</si>
  <si>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</si>
  <si>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</si>
  <si>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</si>
  <si>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</si>
  <si>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</si>
  <si>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</si>
  <si>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</si>
  <si>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</si>
  <si>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</si>
  <si>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</si>
  <si>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</si>
  <si>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</si>
  <si>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</si>
  <si>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</si>
  <si>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</si>
  <si>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</si>
  <si>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</si>
  <si>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</si>
  <si>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</si>
  <si>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</si>
  <si>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</si>
  <si>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</si>
  <si>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</si>
  <si>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</si>
  <si>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</si>
  <si>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</si>
  <si>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</si>
  <si>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</si>
  <si>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</si>
  <si>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</si>
  <si>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</si>
  <si>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</si>
  <si>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</si>
  <si>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</si>
  <si>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</si>
  <si>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</si>
  <si>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</si>
  <si>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</si>
  <si>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</si>
  <si>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</si>
  <si>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</si>
  <si>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</si>
  <si>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</si>
  <si>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</si>
  <si>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</si>
  <si>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</si>
  <si>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</si>
  <si>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</si>
  <si>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</si>
  <si>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</si>
  <si>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</si>
  <si>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</si>
  <si>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</si>
  <si>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</si>
  <si>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</si>
  <si>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</si>
  <si>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</si>
  <si>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</si>
  <si>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</si>
  <si>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</si>
  <si>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</si>
  <si>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</si>
  <si>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</si>
  <si>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</si>
  <si>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</si>
  <si>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</si>
  <si>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</si>
  <si>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</si>
  <si>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</si>
  <si>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</si>
  <si>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</si>
  <si>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</si>
  <si>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</si>
  <si>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</si>
  <si>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</si>
  <si>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</si>
  <si>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</si>
  <si>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</si>
  <si>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</si>
  <si>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</si>
  <si>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</si>
  <si>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</si>
  <si>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</si>
  <si>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</si>
  <si>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</si>
  <si>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</si>
  <si>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</si>
  <si>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</si>
  <si>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</si>
  <si>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</si>
  <si>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</si>
  <si>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</si>
  <si>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</si>
  <si>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</si>
  <si>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</si>
  <si>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</si>
  <si>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</si>
  <si>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</si>
  <si>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</si>
  <si>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</si>
  <si>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</si>
  <si>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</si>
  <si>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</si>
  <si>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</si>
  <si>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</si>
  <si>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</si>
  <si>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</si>
  <si>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</si>
  <si>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</si>
  <si>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</si>
  <si>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</si>
  <si>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</si>
  <si>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</si>
  <si>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</si>
  <si>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</si>
  <si>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</si>
  <si>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</si>
  <si>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</si>
  <si>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</si>
  <si>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</si>
  <si>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</si>
  <si>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</si>
  <si>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</si>
  <si>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</si>
  <si>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</si>
  <si>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</si>
  <si>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</si>
  <si>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</si>
  <si>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</si>
  <si>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</si>
  <si>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</si>
  <si>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</si>
  <si>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</si>
  <si>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</si>
  <si>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</si>
  <si>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</si>
  <si>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</si>
  <si>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</si>
  <si>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</si>
  <si>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</si>
  <si>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</si>
  <si>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</si>
  <si>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</si>
  <si>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</si>
  <si>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</si>
  <si>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</si>
  <si>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</si>
  <si>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</si>
  <si>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</si>
  <si>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</si>
  <si>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</si>
  <si>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</si>
  <si>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</si>
  <si>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</si>
  <si>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</si>
  <si>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</si>
  <si>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</si>
  <si>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</si>
  <si>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</si>
  <si>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</si>
  <si>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</si>
  <si>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</si>
  <si>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</si>
  <si>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</si>
  <si>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</si>
  <si>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</si>
  <si>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</si>
  <si>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</si>
  <si>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</si>
  <si>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</si>
  <si>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</si>
  <si>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</si>
  <si>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</si>
  <si>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</si>
  <si>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</si>
  <si>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</si>
  <si>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</si>
  <si>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</si>
  <si>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</si>
  <si>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</si>
  <si>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</si>
  <si>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</si>
  <si>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</si>
  <si>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</si>
  <si>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</si>
  <si>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</si>
  <si>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</si>
  <si>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</si>
  <si>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</si>
  <si>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</si>
  <si>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</si>
  <si>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</si>
  <si>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</si>
  <si>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</si>
  <si>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</si>
  <si>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</si>
  <si>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</si>
  <si>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</si>
  <si>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</si>
  <si>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</si>
  <si>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</si>
  <si>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</si>
  <si>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</si>
  <si>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</si>
  <si>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</si>
  <si>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</si>
  <si>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</si>
  <si>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</si>
  <si>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</si>
  <si>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</si>
  <si>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</si>
  <si>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</si>
  <si>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</si>
  <si>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</si>
  <si>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</si>
  <si>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</si>
  <si>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</si>
  <si>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</si>
  <si>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</si>
  <si>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</si>
  <si>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</si>
  <si>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</si>
  <si>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</si>
  <si>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</si>
  <si>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</si>
  <si>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</si>
  <si>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</si>
  <si>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</si>
  <si>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</si>
  <si>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</si>
  <si>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</si>
  <si>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</si>
  <si>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</si>
  <si>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</si>
  <si>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</si>
  <si>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</si>
  <si>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</si>
  <si>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</si>
  <si>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</si>
  <si>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</si>
  <si>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</si>
  <si>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</si>
  <si>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</si>
  <si>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</si>
  <si>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</si>
  <si>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</si>
  <si>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</si>
  <si>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</si>
  <si>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</si>
  <si>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</si>
  <si>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</si>
  <si>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</si>
  <si>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</si>
  <si>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</si>
  <si>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</si>
  <si>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</si>
  <si>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</si>
  <si>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</si>
  <si>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</si>
  <si>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</si>
  <si>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</si>
  <si>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</si>
  <si>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</si>
  <si>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</si>
  <si>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</si>
  <si>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</si>
  <si>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</si>
  <si>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</si>
  <si>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</si>
  <si>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</si>
  <si>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</si>
  <si>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</si>
  <si>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</si>
  <si>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</si>
  <si>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</si>
  <si>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</si>
  <si>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</si>
  <si>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</si>
  <si>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</si>
  <si>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</si>
  <si>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</si>
  <si>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</si>
  <si>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</si>
  <si>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</si>
  <si>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</si>
  <si>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</si>
  <si>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</si>
  <si>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</si>
  <si>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</si>
  <si>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</si>
  <si>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</si>
  <si>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</si>
  <si>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</si>
  <si>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</si>
  <si>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</si>
  <si>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</si>
  <si>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</si>
  <si>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</si>
  <si>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</si>
  <si>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</si>
  <si>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</si>
  <si>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</si>
  <si>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</si>
  <si>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</si>
  <si>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</si>
  <si>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</si>
  <si>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</si>
  <si>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</si>
  <si>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</si>
  <si>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</si>
  <si>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</si>
  <si>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</si>
  <si>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</si>
  <si>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</si>
  <si>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</si>
  <si>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</si>
  <si>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</si>
  <si>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</si>
  <si>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</si>
  <si>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</si>
  <si>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</si>
  <si>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</si>
  <si>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</si>
  <si>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</si>
  <si>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</si>
  <si>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</si>
  <si>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</si>
  <si>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</si>
  <si>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</si>
  <si>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</si>
  <si>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</si>
  <si>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</si>
  <si>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</si>
  <si>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</si>
  <si>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</si>
  <si>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</si>
  <si>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</si>
  <si>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</si>
  <si>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</si>
  <si>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</si>
  <si>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</si>
  <si>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</si>
  <si>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</si>
  <si>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</si>
  <si>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</si>
  <si>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</si>
  <si>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</si>
  <si>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</si>
  <si>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</si>
  <si>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</si>
  <si>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</si>
  <si>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</si>
  <si>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</si>
  <si>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</si>
  <si>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</si>
  <si>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</si>
  <si>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</si>
  <si>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</si>
  <si>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</si>
  <si>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</si>
  <si>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</si>
  <si>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</si>
  <si>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</si>
  <si>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</si>
  <si>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</si>
  <si>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</si>
  <si>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</si>
  <si>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</si>
  <si>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</si>
  <si>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</si>
  <si>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</si>
  <si>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</si>
  <si>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</si>
  <si>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</si>
  <si>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</si>
  <si>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</si>
  <si>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</si>
  <si>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</si>
  <si>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</si>
  <si>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</si>
  <si>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</si>
  <si>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</si>
  <si>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</si>
  <si>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</si>
  <si>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</si>
  <si>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</si>
  <si>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</si>
  <si>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</si>
  <si>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</si>
  <si>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</si>
  <si>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</si>
  <si>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</si>
  <si>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</si>
  <si>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</si>
  <si>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</si>
  <si>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</si>
  <si>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</si>
  <si>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</si>
  <si>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</si>
  <si>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</si>
  <si>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</si>
  <si>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</si>
  <si>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</si>
  <si>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</si>
  <si>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</si>
  <si>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</si>
  <si>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</si>
  <si>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</si>
  <si>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</si>
  <si>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</si>
  <si>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</si>
  <si>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</si>
  <si>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</si>
  <si>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</si>
  <si>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</si>
  <si>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</si>
  <si>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</si>
  <si>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</si>
  <si>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</si>
  <si>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</si>
  <si>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</si>
  <si>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</si>
  <si>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</si>
  <si>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</si>
  <si>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</si>
  <si>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</si>
  <si>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</si>
  <si>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</si>
  <si>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</si>
  <si>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</si>
  <si>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</si>
  <si>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</si>
  <si>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</si>
  <si>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</si>
  <si>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</si>
  <si>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</si>
  <si>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</si>
  <si>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</si>
  <si>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</si>
  <si>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</si>
  <si>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</si>
  <si>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</si>
  <si>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</si>
  <si>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</si>
  <si>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</si>
  <si>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</si>
  <si>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</si>
  <si>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</si>
  <si>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</si>
  <si>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</si>
  <si>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</si>
  <si>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</si>
  <si>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</si>
  <si>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</si>
  <si>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</si>
  <si>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</si>
  <si>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</si>
  <si>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</si>
  <si>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</si>
  <si>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</si>
  <si>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</si>
  <si>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</si>
  <si>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</si>
  <si>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</si>
  <si>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</si>
  <si>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</si>
  <si>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</si>
  <si>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</si>
  <si>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</si>
  <si>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</si>
  <si>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</si>
  <si>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</si>
  <si>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</si>
  <si>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</si>
  <si>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</si>
  <si>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</si>
  <si>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</si>
  <si>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</si>
  <si>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</si>
  <si>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</si>
  <si>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</si>
  <si>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</si>
  <si>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</si>
  <si>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</si>
  <si>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</si>
  <si>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</si>
  <si>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</si>
  <si>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</si>
  <si>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</si>
  <si>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</si>
  <si>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</si>
  <si>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</si>
  <si>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</si>
  <si>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</si>
  <si>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</si>
  <si>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</si>
  <si>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</si>
  <si>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</si>
  <si>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</si>
  <si>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</si>
  <si>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</si>
  <si>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</si>
  <si>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</si>
  <si>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</si>
  <si>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</si>
  <si>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</si>
  <si>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</si>
  <si>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</si>
  <si>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</si>
  <si>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</si>
  <si>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</si>
  <si>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</si>
  <si>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</si>
  <si>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</si>
  <si>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</si>
  <si>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</si>
  <si>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</si>
  <si>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</si>
  <si>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</si>
  <si>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</si>
  <si>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</si>
  <si>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</si>
  <si>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</si>
  <si>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</si>
  <si>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</si>
  <si>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</si>
  <si>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</si>
  <si>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</si>
  <si>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</si>
  <si>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</si>
  <si>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</si>
  <si>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</si>
  <si>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</si>
  <si>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</si>
  <si>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</si>
  <si>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</si>
  <si>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</si>
  <si>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</si>
  <si>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</si>
  <si>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</si>
  <si>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</si>
  <si>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</si>
  <si>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</si>
  <si>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</si>
  <si>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</si>
  <si>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</si>
  <si>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</si>
  <si>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</si>
  <si>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</si>
  <si>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</si>
  <si>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</si>
  <si>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</si>
  <si>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</si>
  <si>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</si>
  <si>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</si>
  <si>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</si>
  <si>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</si>
  <si>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</si>
  <si>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</si>
  <si>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</si>
  <si>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</si>
  <si>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</si>
  <si>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</si>
  <si>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</si>
  <si>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</si>
  <si>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</si>
  <si>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</si>
  <si>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</si>
  <si>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</si>
  <si>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</si>
  <si>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</si>
  <si>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</si>
  <si>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</si>
  <si>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</si>
  <si>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</si>
  <si>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</si>
  <si>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</si>
  <si>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</si>
  <si>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</si>
  <si>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</si>
  <si>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</si>
  <si>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</si>
  <si>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</si>
  <si>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</si>
  <si>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</si>
  <si>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</si>
  <si>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</si>
  <si>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</si>
  <si>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</si>
  <si>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</si>
  <si>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</si>
  <si>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</si>
  <si>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</si>
  <si>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</si>
  <si>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</si>
  <si>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</si>
  <si>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</si>
  <si>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</si>
  <si>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</si>
  <si>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</si>
  <si>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</si>
  <si>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</si>
  <si>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</si>
  <si>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</si>
  <si>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</si>
  <si>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</si>
  <si>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</si>
  <si>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</si>
  <si>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</si>
  <si>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</si>
  <si>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</si>
  <si>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</si>
  <si>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</si>
  <si>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</si>
  <si>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</si>
  <si>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</si>
  <si>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</si>
  <si>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</si>
  <si>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</si>
  <si>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</si>
  <si>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</si>
  <si>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</si>
  <si>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</si>
  <si>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</si>
  <si>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</si>
  <si>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</si>
  <si>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</si>
  <si>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</si>
  <si>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</si>
  <si>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</si>
  <si>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</si>
  <si>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</si>
  <si>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</si>
  <si>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</si>
  <si>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</si>
  <si>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</si>
  <si>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</si>
  <si>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</si>
  <si>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</si>
  <si>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</si>
  <si>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</si>
  <si>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</si>
  <si>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</si>
  <si>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</si>
  <si>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</si>
  <si>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</si>
  <si>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</si>
  <si>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</si>
  <si>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</si>
  <si>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</si>
  <si>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</si>
  <si>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</si>
  <si>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</si>
  <si>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</si>
  <si>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</si>
  <si>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</si>
  <si>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</si>
  <si>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</si>
  <si>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</si>
  <si>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</si>
  <si>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</si>
  <si>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</si>
  <si>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</si>
  <si>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</si>
  <si>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</si>
  <si>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</si>
  <si>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</si>
  <si>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</si>
  <si>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</si>
  <si>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</si>
  <si>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</si>
  <si>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</si>
  <si>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</si>
  <si>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</si>
  <si>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</si>
  <si>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</si>
  <si>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</si>
  <si>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</si>
  <si>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</si>
  <si>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</si>
  <si>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</si>
  <si>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</si>
  <si>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</si>
  <si>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</si>
  <si>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</si>
  <si>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</si>
  <si>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</si>
  <si>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</si>
  <si>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</si>
  <si>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</si>
  <si>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</si>
  <si>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</si>
  <si>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</si>
  <si>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</si>
  <si>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</si>
  <si>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</si>
  <si>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</si>
  <si>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</si>
  <si>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</si>
  <si>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</si>
  <si>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</si>
  <si>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</si>
  <si>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</si>
  <si>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</si>
  <si>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</si>
  <si>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</si>
  <si>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</si>
  <si>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</si>
  <si>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</si>
  <si>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</si>
  <si>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</si>
  <si>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</si>
  <si>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</si>
  <si>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</si>
  <si>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</si>
  <si>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</si>
  <si>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</si>
  <si>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</si>
  <si>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</si>
  <si>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</si>
  <si>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</si>
  <si>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</si>
  <si>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</si>
  <si>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</si>
  <si>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</si>
  <si>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</si>
  <si>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</si>
  <si>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</si>
  <si>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</si>
  <si>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</si>
  <si>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</si>
  <si>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</si>
  <si>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</si>
  <si>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</si>
  <si>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</si>
  <si>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</si>
  <si>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</si>
  <si>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</si>
  <si>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</si>
  <si>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</si>
  <si>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</si>
  <si>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</si>
  <si>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</si>
  <si>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</si>
  <si>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</si>
  <si>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</si>
  <si>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</si>
  <si>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</si>
  <si>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</si>
  <si>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</si>
  <si>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</si>
  <si>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</si>
  <si>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</si>
  <si>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</si>
  <si>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</si>
  <si>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</si>
  <si>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</si>
  <si>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</si>
  <si>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</si>
  <si>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</si>
  <si>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</si>
  <si>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</si>
  <si>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</si>
  <si>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</si>
  <si>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</si>
  <si>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</si>
  <si>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</si>
  <si>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</si>
  <si>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</si>
  <si>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</si>
  <si>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</si>
  <si>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</si>
  <si>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</si>
  <si>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</si>
  <si>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</si>
  <si>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</si>
  <si>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</si>
  <si>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</si>
  <si>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</si>
  <si>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</si>
  <si>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</si>
  <si>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</si>
  <si>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</si>
  <si>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</si>
  <si>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</si>
  <si>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</si>
  <si>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</si>
  <si>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</si>
  <si>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</si>
  <si>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</si>
  <si>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</si>
  <si>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</si>
  <si>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</si>
  <si>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</si>
  <si>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</si>
  <si>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</si>
  <si>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</si>
  <si>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</si>
  <si>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</si>
  <si>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</si>
  <si>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</si>
  <si>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</si>
  <si>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</si>
  <si>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</si>
  <si>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</si>
  <si>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</si>
  <si>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</si>
  <si>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</si>
  <si>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</si>
  <si>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</si>
  <si>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</si>
  <si>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</si>
  <si>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</si>
  <si>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</si>
  <si>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</si>
  <si>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</si>
  <si>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</si>
  <si>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</si>
  <si>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</si>
  <si>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</si>
  <si>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</si>
  <si>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</si>
  <si>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</si>
  <si>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</si>
  <si>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</si>
  <si>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</si>
  <si>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</si>
  <si>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</si>
  <si>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</si>
  <si>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</si>
  <si>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</si>
  <si>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</si>
  <si>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</si>
  <si>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</si>
  <si>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</si>
  <si>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</si>
  <si>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</si>
  <si>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</si>
  <si>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</si>
  <si>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</si>
  <si>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</si>
  <si>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</si>
  <si>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</si>
  <si>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</si>
  <si>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</si>
  <si>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</si>
  <si>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</si>
  <si>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</si>
  <si>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</si>
  <si>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</si>
  <si>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</si>
  <si>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</si>
  <si>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</si>
  <si>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</si>
  <si>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</si>
  <si>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</si>
  <si>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</si>
  <si>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</si>
  <si>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</si>
  <si>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</si>
  <si>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</si>
  <si>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</si>
  <si>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</si>
  <si>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</si>
  <si>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</si>
  <si>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</si>
  <si>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</si>
  <si>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</si>
  <si>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</si>
  <si>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</si>
  <si>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</si>
  <si>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</si>
  <si>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</si>
  <si>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</si>
  <si>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</si>
  <si>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</si>
  <si>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</si>
  <si>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</si>
  <si>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</si>
  <si>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</si>
  <si>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</si>
  <si>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</si>
  <si>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</si>
  <si>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</si>
  <si>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</si>
  <si>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</si>
  <si>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</si>
  <si>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</si>
  <si>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</si>
  <si>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</si>
  <si>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</si>
  <si>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</si>
  <si>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</si>
  <si>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</si>
  <si>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</si>
  <si>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</si>
  <si>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</si>
  <si>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</si>
  <si>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</si>
  <si>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</si>
  <si>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</si>
  <si>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</si>
  <si>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</si>
  <si>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</si>
  <si>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</si>
  <si>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</si>
  <si>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</si>
  <si>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</si>
  <si>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</si>
  <si>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</si>
  <si>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</si>
  <si>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</si>
  <si>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</si>
  <si>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</si>
  <si>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</si>
  <si>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</si>
  <si>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</si>
  <si>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</si>
  <si>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</si>
  <si>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</si>
  <si>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</si>
  <si>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</si>
  <si>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</si>
  <si>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</si>
  <si>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</si>
  <si>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</si>
  <si>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</si>
  <si>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</si>
  <si>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</si>
  <si>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</si>
  <si>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</si>
  <si>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</si>
  <si>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</si>
  <si>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</si>
  <si>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</si>
  <si>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</si>
  <si>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</si>
  <si>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</si>
  <si>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</si>
  <si>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</si>
  <si>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</si>
  <si>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</si>
  <si>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</si>
  <si>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</si>
  <si>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</si>
  <si>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</si>
  <si>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</si>
  <si>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</si>
  <si>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</si>
  <si>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</si>
  <si>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</si>
  <si>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</si>
  <si>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</si>
  <si>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</si>
  <si>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</si>
  <si>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</si>
  <si>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</si>
  <si>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</si>
  <si>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</si>
  <si>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</si>
  <si>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</si>
  <si>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</si>
  <si>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</si>
  <si>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</si>
  <si>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</si>
  <si>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</si>
  <si>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</si>
  <si>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</si>
  <si>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</si>
  <si>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</si>
  <si>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</si>
  <si>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</si>
  <si>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</si>
  <si>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</si>
  <si>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</si>
  <si>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</si>
  <si>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</si>
  <si>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</si>
  <si>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</si>
  <si>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</si>
  <si>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</si>
  <si>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</si>
  <si>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</si>
  <si>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</si>
  <si>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</si>
  <si>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</si>
  <si>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</si>
  <si>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</si>
  <si>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</si>
  <si>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</si>
  <si>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</si>
  <si>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</si>
  <si>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</si>
  <si>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</si>
  <si>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</si>
  <si>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</si>
  <si>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</si>
  <si>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</si>
  <si>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</si>
  <si>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</si>
  <si>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</si>
  <si>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</si>
  <si>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</si>
  <si>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</si>
  <si>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</si>
  <si>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</si>
  <si>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</si>
  <si>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</si>
  <si>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</si>
  <si>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</si>
  <si>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</si>
  <si>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</si>
  <si>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</si>
  <si>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</si>
  <si>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</si>
  <si>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</si>
  <si>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</si>
  <si>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</si>
  <si>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</si>
  <si>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</si>
  <si>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</si>
  <si>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</si>
  <si>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</si>
  <si>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</si>
  <si>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</si>
  <si>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</si>
  <si>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</si>
  <si>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</si>
  <si>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</si>
  <si>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</si>
  <si>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</si>
  <si>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</si>
  <si>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</si>
  <si>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</si>
  <si>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</si>
  <si>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</si>
  <si>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</si>
  <si>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</si>
  <si>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</si>
  <si>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</si>
  <si>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</si>
  <si>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</si>
  <si>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</si>
  <si>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</si>
  <si>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</si>
  <si>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</si>
  <si>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</si>
  <si>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</si>
  <si>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</si>
  <si>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</si>
  <si>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</si>
  <si>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</si>
  <si>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</si>
  <si>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</si>
  <si>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</si>
  <si>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</si>
  <si>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</si>
  <si>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</si>
  <si>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</si>
  <si>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</si>
  <si>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</si>
  <si>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</si>
  <si>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</si>
  <si>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</si>
  <si>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</si>
  <si>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</si>
  <si>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</si>
  <si>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</si>
  <si>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</si>
  <si>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</si>
  <si>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</si>
  <si>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</si>
  <si>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</si>
  <si>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</si>
  <si>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</si>
  <si>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</si>
  <si>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</si>
  <si>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</si>
  <si>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</si>
  <si>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</si>
  <si>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</si>
  <si>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</si>
  <si>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</si>
  <si>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</si>
  <si>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</si>
  <si>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</si>
  <si>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</si>
  <si>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</si>
  <si>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</si>
  <si>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</si>
  <si>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</si>
  <si>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</si>
  <si>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</si>
  <si>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</si>
  <si>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</si>
  <si>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</si>
  <si>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</si>
  <si>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</si>
  <si>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</si>
  <si>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</si>
  <si>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</si>
  <si>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</si>
  <si>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</si>
  <si>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</si>
  <si>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</si>
  <si>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</si>
  <si>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</si>
  <si>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</si>
  <si>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</si>
  <si>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</si>
  <si>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</si>
  <si>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</si>
  <si>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</si>
  <si>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</si>
  <si>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</si>
  <si>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</si>
  <si>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</si>
  <si>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</si>
  <si>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</si>
  <si>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</si>
  <si>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</si>
  <si>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</si>
  <si>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</si>
  <si>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</si>
  <si>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</si>
  <si>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</si>
  <si>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</si>
  <si>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</si>
  <si>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</si>
  <si>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</si>
  <si>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</si>
  <si>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</si>
  <si>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</si>
  <si>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</si>
  <si>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</si>
  <si>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</si>
  <si>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</si>
  <si>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</si>
  <si>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</si>
  <si>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</si>
  <si>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</si>
  <si>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</si>
  <si>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</si>
  <si>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</si>
  <si>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</si>
  <si>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</si>
  <si>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</si>
  <si>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</si>
  <si>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</si>
  <si>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</si>
  <si>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</si>
  <si>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</si>
  <si>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</si>
  <si>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</si>
  <si>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</si>
  <si>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</si>
  <si>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</si>
  <si>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</si>
  <si>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</si>
  <si>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</si>
  <si>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</si>
  <si>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</si>
  <si>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</si>
  <si>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</si>
  <si>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</si>
  <si>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</si>
  <si>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</si>
  <si>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</si>
  <si>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</si>
  <si>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</si>
  <si>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</si>
  <si>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</si>
  <si>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</si>
  <si>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</si>
  <si>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</si>
  <si>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</si>
  <si>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</si>
  <si>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</si>
  <si>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</si>
  <si>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</si>
  <si>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</si>
  <si>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</si>
  <si>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</si>
  <si>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</si>
  <si>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</si>
  <si>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</si>
  <si>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</si>
  <si>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</si>
  <si>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</si>
  <si>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</si>
  <si>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</si>
  <si>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</si>
  <si>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</si>
  <si>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</si>
  <si>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</si>
  <si>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</si>
  <si>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</si>
  <si>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</si>
  <si>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</si>
  <si>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</si>
  <si>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</si>
  <si>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</si>
  <si>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</si>
  <si>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</si>
  <si>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</si>
  <si>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</si>
  <si>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</si>
  <si>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</si>
  <si>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</si>
  <si>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</si>
  <si>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</si>
  <si>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</si>
  <si>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</si>
  <si>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</si>
  <si>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</si>
  <si>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</si>
  <si>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</si>
  <si>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</si>
  <si>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</si>
  <si>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</si>
  <si>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</si>
  <si>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</si>
  <si>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</si>
  <si>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</si>
  <si>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</si>
  <si>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</si>
  <si>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</si>
  <si>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</si>
  <si>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</si>
  <si>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</si>
  <si>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</si>
  <si>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</si>
  <si>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</si>
  <si>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</si>
  <si>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</si>
  <si>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</si>
  <si>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</si>
  <si>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</si>
  <si>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</si>
  <si>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</si>
  <si>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</si>
  <si>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</si>
  <si>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</si>
  <si>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</si>
  <si>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</si>
  <si>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</si>
  <si>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</si>
  <si>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</si>
  <si>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</si>
  <si>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</si>
  <si>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</si>
  <si>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</si>
  <si>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</si>
  <si>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</si>
  <si>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</si>
  <si>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</si>
  <si>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</si>
  <si>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</si>
  <si>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</si>
  <si>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</si>
  <si>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</si>
  <si>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</si>
  <si>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</si>
  <si>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</si>
  <si>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</si>
  <si>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</si>
  <si>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</si>
  <si>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</si>
  <si>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</si>
  <si>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</si>
  <si>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</si>
  <si>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</si>
  <si>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</si>
  <si>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</si>
  <si>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</si>
  <si>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</si>
  <si>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</si>
  <si>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</si>
  <si>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</si>
  <si>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</si>
  <si>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</si>
  <si>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</si>
  <si>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</si>
  <si>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</si>
  <si>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</si>
  <si>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</si>
  <si>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</si>
  <si>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</si>
  <si>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</si>
  <si>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</si>
  <si>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</si>
  <si>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</si>
  <si>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</si>
  <si>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</si>
  <si>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</si>
  <si>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</si>
  <si>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</si>
  <si>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</si>
  <si>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</si>
  <si>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</si>
  <si>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</si>
  <si>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</si>
  <si>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</si>
  <si>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</si>
  <si>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</si>
  <si>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</si>
  <si>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</si>
  <si>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</si>
  <si>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</si>
  <si>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</si>
  <si>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</si>
  <si>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</si>
  <si>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</si>
  <si>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</si>
  <si>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</si>
  <si>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</si>
  <si>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</si>
  <si>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</si>
  <si>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</si>
  <si>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</si>
  <si>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</si>
  <si>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</si>
  <si>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</si>
  <si>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</si>
  <si>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</si>
  <si>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</si>
  <si>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</si>
  <si>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</si>
  <si>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</si>
  <si>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</si>
  <si>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</si>
  <si>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</si>
  <si>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</si>
  <si>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</si>
  <si>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</si>
  <si>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</si>
  <si>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</si>
  <si>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</si>
  <si>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</si>
  <si>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</si>
  <si>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</si>
  <si>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</si>
  <si>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</si>
  <si>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</si>
  <si>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</si>
  <si>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</si>
  <si>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</si>
  <si>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</si>
  <si>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</si>
  <si>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</si>
  <si>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</si>
  <si>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</si>
  <si>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</si>
  <si>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</si>
  <si>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</si>
  <si>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</si>
  <si>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</si>
  <si>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</si>
  <si>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</si>
  <si>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</si>
  <si>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</si>
  <si>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</si>
  <si>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</si>
  <si>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</si>
  <si>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</si>
  <si>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</si>
  <si>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</si>
  <si>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</si>
  <si>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</si>
  <si>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</si>
  <si>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</si>
  <si>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</si>
  <si>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</si>
  <si>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</si>
  <si>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</si>
  <si>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</si>
  <si>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</si>
  <si>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</si>
  <si>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</si>
  <si>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</si>
  <si>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</si>
  <si>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</si>
  <si>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</si>
  <si>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</si>
  <si>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</si>
  <si>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</si>
  <si>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</si>
  <si>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</si>
  <si>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</si>
  <si>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</si>
  <si>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</si>
  <si>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</si>
  <si>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</si>
  <si>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</si>
  <si>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</si>
  <si>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</si>
  <si>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</si>
  <si>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</si>
  <si>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</si>
  <si>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</si>
  <si>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</si>
  <si>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</si>
  <si>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</si>
  <si>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</si>
  <si>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</si>
  <si>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</si>
  <si>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</si>
  <si>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</si>
  <si>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</si>
  <si>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</si>
  <si>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</si>
  <si>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</si>
  <si>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</si>
  <si>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</si>
  <si>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</si>
  <si>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</si>
  <si>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</si>
  <si>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</si>
  <si>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</si>
  <si>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</si>
  <si>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</si>
  <si>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</si>
  <si>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</si>
  <si>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</si>
  <si>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</si>
  <si>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</si>
  <si>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</si>
  <si>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</si>
  <si>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</si>
  <si>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</si>
  <si>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</si>
  <si>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</si>
  <si>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</si>
  <si>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</si>
  <si>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</si>
  <si>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</si>
  <si>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</si>
  <si>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</si>
  <si>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</si>
  <si>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</si>
  <si>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</si>
  <si>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</si>
  <si>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</si>
  <si>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</si>
  <si>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</si>
  <si>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</si>
  <si>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</si>
  <si>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</si>
  <si>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</si>
  <si>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</si>
  <si>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</si>
  <si>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</si>
  <si>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</si>
  <si>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</si>
  <si>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</si>
  <si>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</si>
  <si>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</si>
  <si>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</si>
  <si>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</si>
  <si>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</si>
  <si>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</si>
  <si>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</si>
  <si>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</si>
  <si>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</si>
  <si>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</si>
  <si>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</si>
  <si>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</si>
  <si>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</si>
  <si>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</si>
  <si>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</si>
  <si>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</si>
  <si>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</si>
  <si>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</si>
  <si>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</si>
  <si>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</si>
  <si>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</si>
  <si>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</si>
  <si>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</si>
  <si>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</si>
  <si>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</si>
  <si>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</si>
  <si>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</si>
  <si>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</si>
  <si>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</si>
  <si>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</si>
  <si>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</si>
  <si>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</si>
  <si>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</si>
  <si>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</si>
  <si>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</si>
  <si>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</si>
  <si>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</si>
  <si>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</si>
  <si>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</si>
  <si>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</si>
  <si>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</si>
  <si>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</si>
  <si>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</si>
  <si>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</si>
  <si>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</si>
  <si>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</si>
  <si>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</si>
  <si>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</si>
  <si>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</si>
  <si>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</si>
  <si>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</si>
  <si>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</si>
  <si>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</si>
  <si>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</si>
  <si>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</si>
  <si>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</si>
  <si>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</si>
  <si>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</si>
  <si>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</si>
  <si>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</si>
  <si>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</si>
  <si>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</si>
  <si>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</si>
  <si>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</si>
  <si>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</si>
  <si>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</si>
  <si>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</si>
  <si>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</si>
  <si>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</si>
  <si>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</si>
  <si>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</si>
  <si>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</si>
  <si>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</si>
  <si>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</si>
  <si>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</si>
  <si>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</si>
  <si>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</si>
  <si>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</si>
  <si>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</si>
  <si>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</si>
  <si>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</si>
  <si>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</si>
  <si>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</si>
  <si>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</si>
  <si>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</si>
  <si>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</si>
  <si>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</si>
  <si>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</si>
  <si>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</si>
  <si>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</si>
  <si>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</si>
  <si>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</si>
  <si>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</si>
  <si>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</si>
  <si>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</si>
  <si>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</si>
  <si>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</si>
  <si>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</si>
  <si>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</si>
  <si>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</si>
  <si>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</si>
  <si>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</si>
  <si>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</si>
  <si>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</si>
  <si>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</si>
  <si>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</si>
  <si>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</si>
  <si>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</si>
  <si>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</si>
  <si>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</si>
  <si>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</si>
  <si>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</si>
  <si>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</si>
  <si>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</si>
  <si>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</si>
  <si>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</si>
  <si>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</si>
  <si>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</si>
  <si>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</si>
  <si>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</si>
  <si>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</si>
  <si>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</si>
  <si>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</si>
  <si>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</si>
  <si>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</si>
  <si>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</si>
  <si>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</si>
  <si>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</si>
  <si>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</si>
  <si>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</si>
  <si>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</si>
  <si>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</si>
  <si>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</si>
  <si>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</si>
  <si>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</si>
  <si>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</si>
  <si>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</si>
  <si>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</si>
  <si>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</si>
  <si>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</si>
  <si>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</si>
  <si>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</si>
  <si>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</si>
  <si>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</si>
  <si>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</si>
  <si>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</si>
  <si>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</si>
  <si>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</si>
  <si>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</si>
  <si>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</si>
  <si>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</si>
  <si>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</si>
  <si>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</si>
  <si>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</si>
  <si>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</si>
  <si>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</si>
  <si>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</si>
  <si>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</si>
  <si>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</si>
  <si>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</si>
  <si>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</si>
  <si>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</si>
  <si>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</si>
  <si>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</si>
  <si>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</si>
  <si>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</si>
  <si>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</si>
  <si>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</si>
  <si>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</si>
  <si>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</si>
  <si>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</si>
  <si>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</si>
  <si>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</si>
  <si>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</si>
  <si>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</si>
  <si>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</si>
  <si>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</si>
  <si>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</si>
  <si>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</si>
  <si>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</si>
  <si>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</si>
  <si>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</si>
  <si>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</si>
  <si>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</si>
  <si>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</si>
  <si>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</si>
  <si>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</si>
  <si>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</si>
  <si>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</si>
  <si>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</si>
  <si>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</si>
  <si>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</si>
  <si>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</si>
  <si>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</si>
  <si>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</si>
  <si>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</si>
  <si>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</si>
  <si>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</si>
  <si>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</si>
  <si>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</si>
  <si>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</si>
  <si>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</si>
  <si>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</si>
  <si>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</si>
  <si>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</si>
  <si>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</si>
  <si>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</si>
  <si>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</si>
  <si>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</si>
  <si>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</si>
  <si>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</si>
  <si>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</si>
  <si>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</si>
  <si>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</si>
  <si>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</si>
  <si>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</si>
  <si>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</si>
  <si>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</si>
  <si>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</si>
  <si>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</si>
  <si>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</si>
  <si>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</si>
  <si>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</si>
  <si>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</si>
  <si>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</si>
  <si>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</si>
  <si>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</si>
  <si>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</si>
  <si>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</si>
  <si>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</si>
  <si>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</si>
  <si>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</si>
  <si>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</si>
  <si>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</si>
  <si>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</si>
  <si>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</si>
  <si>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</si>
  <si>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</si>
  <si>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</si>
  <si>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</si>
  <si>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</si>
  <si>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</si>
  <si>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</si>
  <si>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</si>
  <si>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</si>
  <si>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</si>
  <si>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</si>
  <si>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</si>
  <si>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</si>
  <si>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</si>
  <si>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</si>
  <si>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</si>
  <si>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</si>
  <si>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</si>
  <si>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</si>
  <si>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</si>
  <si>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</si>
  <si>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</si>
  <si>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</si>
  <si>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</si>
  <si>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</si>
  <si>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</si>
  <si>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</si>
  <si>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</si>
  <si>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</si>
  <si>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</si>
  <si>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</si>
  <si>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</si>
  <si>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</si>
  <si>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</si>
  <si>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</si>
  <si>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</si>
  <si>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</si>
  <si>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</si>
  <si>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</si>
  <si>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</si>
  <si>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</si>
  <si>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</si>
  <si>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</si>
  <si>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</si>
  <si>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</si>
  <si>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</si>
  <si>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</si>
  <si>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</si>
  <si>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</si>
  <si>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</si>
  <si>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</si>
  <si>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</si>
  <si>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</si>
  <si>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</si>
  <si>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</si>
  <si>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</si>
  <si>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</si>
  <si>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</si>
  <si>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</si>
  <si>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</si>
  <si>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</si>
  <si>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</si>
  <si>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</si>
  <si>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</si>
  <si>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</si>
  <si>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</si>
  <si>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</si>
  <si>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</si>
  <si>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</si>
  <si>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</si>
  <si>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</si>
  <si>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</si>
  <si>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</si>
  <si>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</si>
  <si>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</si>
  <si>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</si>
  <si>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</si>
  <si>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</si>
  <si>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</si>
  <si>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</si>
  <si>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</si>
  <si>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</si>
  <si>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</si>
  <si>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</si>
  <si>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</si>
  <si>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</si>
  <si>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</si>
  <si>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</si>
  <si>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</si>
  <si>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</si>
  <si>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</si>
  <si>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</si>
  <si>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</si>
  <si>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</si>
  <si>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</si>
  <si>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</si>
  <si>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</si>
  <si>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</si>
  <si>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</si>
  <si>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</si>
  <si>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</si>
  <si>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</si>
  <si>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</si>
  <si>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</si>
  <si>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</si>
  <si>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</si>
  <si>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</si>
  <si>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</si>
  <si>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</si>
  <si>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</si>
  <si>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</si>
  <si>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</si>
  <si>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</si>
  <si>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</si>
  <si>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</si>
  <si>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</si>
  <si>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</si>
  <si>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</si>
  <si>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</si>
  <si>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</si>
  <si>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</si>
  <si>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</si>
  <si>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</si>
  <si>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</si>
  <si>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</si>
  <si>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</si>
  <si>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</si>
  <si>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</si>
  <si>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</si>
  <si>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</si>
  <si>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</si>
  <si>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</si>
  <si>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</si>
  <si>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</si>
  <si>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</si>
  <si>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</si>
  <si>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</si>
  <si>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</si>
  <si>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</si>
  <si>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</si>
  <si>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</si>
  <si>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</si>
  <si>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</si>
  <si>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</si>
  <si>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</si>
  <si>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</si>
  <si>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</si>
  <si>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</si>
  <si>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</si>
  <si>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</si>
  <si>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</si>
  <si>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</si>
  <si>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</si>
  <si>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</si>
  <si>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</si>
  <si>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</si>
  <si>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</si>
  <si>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</si>
  <si>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</si>
  <si>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</si>
  <si>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</si>
  <si>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</si>
  <si>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</si>
  <si>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</si>
  <si>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</si>
  <si>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</si>
  <si>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</si>
  <si>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</si>
  <si>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</si>
  <si>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</si>
  <si>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</si>
  <si>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</si>
  <si>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</si>
  <si>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</si>
  <si>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</si>
  <si>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</si>
  <si>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</si>
  <si>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</si>
  <si>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</si>
  <si>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</si>
  <si>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</si>
  <si>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</si>
  <si>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</si>
  <si>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</si>
  <si>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</si>
  <si>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</si>
  <si>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</si>
  <si>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</si>
  <si>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</si>
  <si>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</si>
  <si>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</si>
  <si>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</si>
  <si>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</si>
  <si>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</si>
  <si>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</si>
  <si>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</si>
  <si>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</si>
  <si>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</si>
  <si>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</si>
  <si>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</si>
  <si>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</si>
  <si>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</si>
  <si>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</si>
  <si>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</si>
  <si>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</si>
  <si>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</si>
  <si>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</si>
  <si>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</si>
  <si>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</si>
  <si>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</si>
  <si>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</si>
  <si>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</si>
  <si>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</si>
  <si>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</si>
  <si>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</si>
  <si>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</si>
  <si>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</si>
  <si>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</si>
  <si>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</si>
  <si>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</si>
  <si>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</si>
  <si>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</si>
  <si>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</si>
  <si>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</si>
  <si>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</si>
  <si>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</si>
  <si>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</si>
  <si>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</si>
  <si>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</si>
  <si>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</si>
  <si>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</si>
  <si>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</si>
  <si>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</si>
  <si>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</si>
  <si>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</si>
  <si>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</si>
  <si>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</si>
  <si>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</si>
  <si>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</si>
  <si>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</si>
  <si>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</si>
  <si>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</si>
  <si>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</si>
  <si>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</si>
  <si>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</si>
  <si>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</si>
  <si>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</si>
  <si>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</si>
  <si>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</si>
  <si>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</si>
  <si>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</si>
  <si>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</si>
  <si>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</si>
  <si>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</si>
  <si>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</si>
  <si>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</si>
  <si>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</si>
  <si>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</si>
  <si>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</si>
  <si>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</si>
  <si>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</si>
  <si>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</si>
  <si>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</si>
  <si>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</si>
  <si>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</si>
  <si>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</si>
  <si>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</si>
  <si>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</si>
  <si>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</si>
  <si>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</si>
  <si>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</si>
  <si>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</si>
  <si>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</si>
  <si>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</si>
  <si>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</si>
  <si>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</si>
  <si>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</si>
  <si>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</si>
  <si>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</si>
  <si>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</si>
  <si>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</si>
  <si>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</si>
  <si>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</si>
  <si>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</si>
  <si>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</si>
  <si>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</si>
  <si>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</si>
  <si>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</si>
  <si>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</si>
  <si>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</si>
  <si>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</si>
  <si>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</si>
  <si>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</si>
  <si>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</si>
  <si>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</si>
  <si>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</si>
  <si>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</si>
  <si>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</si>
  <si>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</si>
  <si>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</si>
  <si>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</si>
  <si>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</si>
  <si>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</si>
  <si>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</si>
  <si>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</si>
  <si>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</si>
  <si>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</si>
  <si>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</si>
  <si>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</si>
  <si>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</si>
  <si>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</si>
  <si>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</si>
  <si>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</si>
  <si>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</si>
  <si>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</si>
  <si>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</si>
  <si>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</si>
  <si>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</si>
  <si>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</si>
  <si>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</si>
  <si>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</si>
  <si>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</si>
  <si>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</si>
  <si>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</si>
  <si>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</si>
  <si>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</si>
  <si>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</si>
  <si>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</si>
  <si>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</si>
  <si>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</si>
  <si>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</si>
  <si>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</si>
  <si>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</si>
  <si>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</si>
  <si>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</si>
  <si>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</si>
  <si>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</si>
  <si>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</si>
  <si>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</si>
  <si>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</si>
  <si>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</si>
  <si>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</si>
  <si>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</si>
  <si>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</si>
  <si>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</si>
  <si>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</si>
  <si>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</si>
  <si>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</si>
  <si>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</si>
  <si>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</si>
  <si>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</si>
  <si>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</si>
  <si>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</si>
  <si>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</si>
  <si>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</si>
  <si>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</si>
  <si>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</si>
  <si>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</si>
  <si>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</si>
  <si>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</si>
  <si>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</si>
  <si>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</si>
  <si>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</si>
  <si>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</si>
  <si>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</si>
  <si>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</si>
  <si>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</si>
  <si>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</si>
  <si>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</si>
  <si>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</si>
  <si>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</si>
  <si>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</si>
  <si>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</si>
  <si>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</si>
  <si>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</si>
  <si>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</si>
  <si>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</si>
  <si>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</si>
  <si>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</si>
  <si>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</si>
  <si>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</si>
  <si>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</si>
  <si>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</si>
  <si>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</si>
  <si>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</si>
  <si>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</si>
  <si>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</si>
  <si>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</si>
  <si>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</si>
  <si>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</si>
  <si>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</si>
  <si>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</si>
  <si>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</si>
  <si>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</si>
  <si>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</si>
  <si>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</si>
  <si>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</si>
  <si>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</si>
  <si>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</si>
  <si>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</si>
  <si>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</si>
  <si>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</si>
  <si>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</si>
  <si>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</si>
  <si>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</si>
  <si>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</si>
  <si>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</si>
  <si>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</si>
  <si>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</si>
  <si>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</si>
  <si>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</si>
  <si>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</si>
  <si>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</si>
  <si>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</si>
  <si>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</si>
  <si>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</si>
  <si>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</si>
  <si>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</si>
  <si>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</si>
  <si>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</si>
  <si>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</si>
  <si>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</si>
  <si>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</si>
  <si>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</si>
  <si>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</si>
  <si>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</si>
  <si>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</si>
  <si>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</si>
  <si>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</si>
  <si>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</si>
  <si>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</si>
  <si>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</si>
  <si>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</si>
  <si>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</si>
  <si>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</si>
  <si>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</si>
  <si>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</si>
  <si>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</si>
  <si>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</si>
  <si>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</si>
  <si>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</si>
  <si>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</si>
  <si>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</si>
  <si>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</si>
  <si>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</si>
  <si>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</si>
  <si>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</si>
  <si>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</si>
  <si>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</si>
  <si>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</si>
  <si>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</si>
  <si>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</si>
  <si>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</si>
  <si>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</si>
  <si>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</si>
  <si>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</si>
  <si>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</si>
  <si>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</si>
  <si>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</si>
  <si>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</si>
  <si>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</si>
  <si>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</si>
  <si>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</si>
  <si>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</si>
  <si>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</si>
  <si>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</si>
  <si>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</si>
  <si>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</si>
  <si>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</si>
  <si>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</si>
  <si>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</si>
  <si>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</si>
  <si>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</si>
  <si>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</si>
  <si>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</si>
  <si>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</si>
  <si>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</si>
  <si>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</si>
  <si>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</si>
  <si>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</si>
  <si>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</si>
  <si>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</si>
  <si>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</si>
  <si>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</si>
  <si>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</si>
  <si>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</si>
  <si>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</si>
  <si>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</si>
  <si>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</si>
  <si>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</si>
  <si>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</si>
  <si>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</si>
  <si>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</si>
  <si>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</si>
  <si>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</si>
  <si>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</si>
  <si>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</si>
  <si>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</si>
  <si>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</si>
  <si>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</si>
  <si>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</si>
  <si>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</si>
  <si>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</si>
  <si>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</si>
  <si>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</si>
  <si>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</si>
  <si>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</si>
  <si>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</si>
  <si>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</si>
  <si>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</si>
  <si>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</si>
  <si>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</si>
  <si>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</si>
  <si>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</si>
  <si>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</si>
  <si>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</si>
  <si>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</si>
  <si>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</si>
  <si>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</si>
  <si>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</si>
  <si>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</si>
  <si>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</si>
  <si>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</si>
  <si>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</si>
  <si>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</si>
  <si>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</si>
  <si>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</si>
  <si>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</si>
  <si>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</si>
  <si>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</si>
  <si>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</si>
  <si>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</si>
  <si>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</si>
  <si>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</si>
  <si>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</si>
  <si>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</si>
  <si>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</si>
  <si>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</si>
  <si>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</si>
  <si>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</si>
  <si>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</si>
  <si>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</si>
  <si>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</si>
  <si>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</si>
  <si>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</si>
  <si>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</si>
  <si>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</si>
  <si>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</si>
  <si>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</si>
  <si>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</si>
  <si>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</si>
  <si>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</si>
  <si>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</si>
  <si>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</si>
  <si>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</si>
  <si>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</si>
  <si>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</si>
  <si>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</si>
  <si>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</si>
  <si>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</si>
  <si>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</si>
  <si>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</si>
  <si>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</si>
  <si>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</si>
  <si>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</si>
  <si>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</si>
  <si>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</si>
  <si>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</si>
  <si>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</si>
  <si>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</si>
  <si>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</si>
  <si>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</si>
  <si>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</si>
  <si>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</si>
  <si>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</si>
  <si>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</si>
  <si>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</si>
  <si>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</si>
  <si>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</si>
  <si>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</si>
  <si>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</si>
  <si>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</si>
  <si>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</si>
  <si>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</si>
  <si>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</si>
  <si>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</si>
  <si>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</si>
  <si>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</si>
  <si>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</si>
  <si>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</si>
  <si>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</si>
  <si>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</si>
  <si>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</si>
  <si>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</si>
  <si>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</si>
  <si>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</si>
  <si>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</si>
  <si>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</si>
  <si>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</si>
  <si>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</si>
  <si>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</si>
  <si>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</si>
  <si>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</si>
  <si>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</si>
  <si>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</si>
  <si>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</si>
  <si>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</si>
  <si>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</si>
  <si>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</si>
  <si>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</si>
  <si>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</si>
  <si>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</si>
  <si>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</si>
  <si>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</si>
  <si>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</si>
  <si>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</si>
  <si>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</si>
  <si>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</si>
  <si>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</si>
  <si>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</si>
  <si>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</si>
  <si>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</si>
  <si>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</si>
  <si>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</si>
  <si>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</si>
  <si>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</si>
  <si>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</si>
  <si>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</si>
  <si>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</si>
  <si>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</si>
  <si>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</si>
  <si>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</si>
  <si>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</si>
  <si>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</si>
  <si>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</si>
  <si>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</si>
  <si>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</si>
  <si>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</si>
  <si>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</si>
  <si>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</si>
  <si>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</si>
  <si>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</si>
  <si>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</si>
  <si>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</si>
  <si>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</si>
  <si>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</si>
  <si>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</si>
  <si>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</si>
  <si>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</si>
  <si>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</si>
  <si>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</si>
  <si>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</si>
  <si>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</si>
  <si>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</si>
  <si>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</si>
  <si>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</si>
  <si>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</si>
  <si>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</si>
  <si>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</si>
  <si>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</si>
  <si>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</si>
  <si>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</si>
  <si>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</si>
  <si>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</si>
  <si>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</si>
  <si>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</si>
  <si>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</si>
  <si>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</si>
  <si>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</si>
  <si>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</si>
  <si>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</si>
  <si>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</si>
  <si>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</si>
  <si>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</si>
  <si>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</si>
  <si>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</si>
  <si>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</si>
  <si>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</si>
  <si>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</si>
  <si>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</si>
  <si>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</si>
  <si>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</si>
  <si>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</si>
  <si>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</si>
  <si>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</si>
  <si>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</si>
  <si>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</si>
  <si>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</si>
  <si>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</si>
  <si>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</si>
  <si>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</si>
  <si>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</si>
  <si>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</si>
  <si>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</si>
  <si>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</si>
  <si>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</si>
  <si>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</si>
  <si>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</si>
  <si>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</si>
  <si>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</si>
  <si>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</si>
  <si>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</si>
  <si>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</si>
  <si>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</si>
  <si>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</si>
  <si>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</si>
  <si>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</si>
  <si>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</si>
  <si>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</si>
  <si>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</si>
  <si>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</si>
  <si>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</si>
  <si>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</si>
  <si>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</si>
  <si>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</si>
  <si>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</si>
  <si>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</si>
  <si>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</si>
  <si>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</si>
  <si>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</si>
  <si>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</si>
  <si>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</si>
  <si>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</si>
  <si>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</si>
  <si>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</si>
  <si>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</si>
  <si>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</si>
  <si>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</si>
  <si>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</si>
  <si>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</si>
  <si>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</si>
  <si>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</si>
  <si>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</si>
  <si>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</si>
  <si>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</si>
  <si>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</si>
  <si>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</si>
  <si>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</si>
  <si>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</si>
  <si>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</si>
  <si>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</si>
  <si>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</si>
  <si>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</si>
  <si>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</si>
  <si>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</si>
  <si>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</si>
  <si>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</si>
  <si>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</si>
  <si>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</si>
  <si>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</si>
  <si>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</si>
  <si>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</si>
  <si>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</si>
  <si>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</si>
  <si>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</si>
  <si>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</si>
  <si>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</si>
  <si>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</si>
  <si>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</si>
  <si>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</si>
  <si>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</si>
  <si>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</si>
  <si>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</si>
  <si>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</si>
  <si>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</si>
  <si>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</si>
  <si>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</si>
  <si>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</si>
  <si>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</si>
  <si>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</si>
  <si>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</si>
  <si>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</si>
  <si>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</si>
  <si>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</si>
  <si>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</si>
  <si>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</si>
  <si>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</si>
  <si>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</si>
  <si>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</si>
  <si>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</si>
  <si>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</si>
  <si>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</si>
  <si>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</si>
  <si>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</si>
  <si>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</si>
  <si>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</si>
  <si>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</si>
  <si>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</si>
  <si>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</si>
  <si>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</si>
  <si>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</si>
  <si>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</si>
  <si>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</si>
  <si>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</si>
  <si>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</si>
  <si>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</si>
  <si>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</si>
  <si>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</si>
  <si>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</si>
  <si>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</si>
  <si>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</si>
  <si>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</si>
  <si>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</si>
  <si>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</si>
  <si>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</si>
  <si>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</si>
  <si>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</si>
  <si>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</si>
  <si>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</si>
  <si>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</si>
  <si>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</si>
  <si>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</si>
  <si>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</si>
  <si>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</si>
  <si>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</si>
  <si>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</si>
  <si>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</si>
  <si>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</si>
  <si>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</si>
  <si>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</si>
  <si>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</si>
  <si>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</si>
  <si>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</si>
  <si>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</si>
  <si>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</si>
  <si>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</si>
  <si>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</si>
  <si>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</si>
  <si>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</si>
  <si>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</si>
  <si>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</si>
  <si>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</si>
  <si>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</si>
  <si>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</si>
  <si>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</si>
  <si>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</si>
  <si>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</si>
  <si>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</si>
  <si>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</si>
  <si>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</si>
  <si>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</si>
  <si>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</si>
  <si>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</si>
  <si>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</si>
  <si>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</si>
  <si>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</si>
  <si>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</si>
  <si>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</si>
  <si>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</si>
  <si>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</si>
  <si>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</si>
  <si>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</si>
  <si>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</si>
  <si>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</si>
  <si>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</si>
  <si>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</si>
  <si>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</si>
  <si>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</si>
  <si>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</si>
  <si>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</si>
  <si>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</si>
  <si>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</si>
  <si>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</si>
  <si>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</si>
  <si>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</si>
  <si>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</si>
  <si>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</si>
  <si>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</si>
  <si>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</si>
  <si>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</si>
  <si>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</si>
  <si>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</si>
  <si>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</si>
  <si>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</si>
  <si>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</si>
  <si>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</si>
  <si>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</si>
  <si>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</si>
  <si>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</si>
  <si>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</si>
  <si>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</si>
  <si>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</si>
  <si>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</si>
  <si>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</si>
  <si>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</si>
  <si>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</si>
  <si>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</si>
  <si>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</si>
  <si>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</si>
  <si>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</si>
  <si>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</si>
  <si>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</si>
  <si>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</si>
  <si>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</si>
  <si>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</si>
  <si>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</si>
  <si>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</si>
  <si>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</si>
  <si>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</si>
  <si>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</si>
  <si>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</si>
  <si>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</si>
  <si>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</si>
  <si>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</si>
  <si>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</si>
  <si>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</si>
  <si>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</si>
  <si>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</si>
  <si>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</si>
  <si>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</si>
  <si>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</si>
  <si>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</si>
  <si>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</si>
  <si>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</si>
  <si>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</si>
  <si>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</si>
  <si>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</si>
  <si>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</si>
  <si>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</si>
  <si>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</si>
  <si>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</si>
  <si>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</si>
  <si>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</si>
  <si>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</si>
  <si>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</si>
  <si>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</si>
  <si>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</si>
  <si>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</si>
  <si>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</si>
  <si>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</si>
  <si>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</si>
  <si>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</si>
  <si>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</si>
  <si>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</si>
  <si>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</si>
  <si>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</si>
  <si>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</si>
  <si>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</si>
  <si>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</si>
  <si>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</si>
  <si>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</si>
  <si>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</si>
  <si>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</si>
  <si>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</si>
  <si>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</si>
  <si>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</si>
  <si>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</si>
  <si>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</si>
  <si>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</si>
  <si>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</si>
  <si>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</si>
  <si>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</si>
  <si>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</si>
  <si>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</si>
  <si>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</si>
  <si>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</si>
  <si>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</si>
  <si>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</si>
  <si>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</si>
  <si>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</si>
  <si>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</si>
  <si>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</si>
  <si>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</si>
  <si>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</si>
  <si>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</si>
  <si>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</si>
  <si>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</si>
  <si>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</si>
  <si>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</si>
  <si>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</si>
  <si>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</si>
  <si>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</si>
  <si>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</si>
  <si>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</si>
  <si>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</si>
  <si>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</si>
  <si>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</si>
  <si>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</si>
  <si>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</si>
  <si>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</si>
  <si>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</si>
  <si>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</si>
  <si>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</si>
  <si>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</si>
  <si>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</si>
  <si>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</si>
  <si>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</si>
  <si>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</si>
  <si>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</si>
  <si>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</si>
  <si>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</si>
  <si>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</si>
  <si>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</si>
  <si>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</si>
  <si>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</si>
  <si>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</si>
  <si>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</si>
  <si>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</si>
  <si>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</si>
  <si>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</si>
  <si>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</si>
  <si>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</si>
  <si>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</si>
  <si>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</si>
  <si>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</si>
  <si>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</si>
  <si>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</si>
  <si>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</si>
  <si>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</si>
  <si>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</si>
  <si>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</si>
  <si>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</si>
  <si>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</si>
  <si>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</si>
  <si>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</si>
  <si>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</si>
  <si>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</si>
  <si>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</si>
  <si>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</si>
  <si>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</si>
  <si>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</si>
  <si>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</si>
  <si>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</si>
  <si>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</si>
  <si>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</si>
  <si>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</si>
  <si>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</si>
  <si>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</si>
  <si>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</si>
  <si>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</si>
  <si>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</si>
  <si>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</si>
  <si>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</si>
  <si>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</si>
  <si>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</si>
  <si>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</si>
  <si>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</si>
  <si>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</si>
  <si>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</si>
  <si>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</si>
  <si>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</si>
  <si>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</si>
  <si>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</si>
  <si>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</si>
  <si>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</si>
  <si>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</si>
  <si>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</si>
  <si>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</si>
  <si>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</si>
  <si>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</si>
  <si>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</si>
  <si>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</si>
  <si>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</si>
  <si>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</si>
  <si>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</si>
  <si>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</si>
  <si>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</si>
  <si>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</si>
  <si>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</si>
  <si>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</si>
  <si>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</si>
  <si>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</si>
  <si>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</si>
  <si>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</si>
  <si>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</si>
  <si>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</si>
  <si>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</si>
  <si>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</si>
  <si>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</si>
  <si>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</si>
  <si>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</si>
  <si>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</si>
  <si>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</si>
  <si>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</si>
  <si>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</si>
  <si>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</si>
  <si>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</si>
  <si>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</si>
  <si>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</si>
  <si>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</si>
  <si>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</si>
  <si>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</si>
  <si>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</si>
  <si>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</si>
  <si>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</si>
  <si>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</si>
  <si>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</si>
  <si>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</si>
  <si>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</si>
  <si>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</si>
  <si>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</si>
  <si>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</si>
  <si>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</si>
  <si>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</si>
  <si>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</si>
  <si>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</si>
  <si>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</si>
  <si>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</si>
  <si>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</si>
  <si>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</si>
  <si>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</si>
  <si>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</si>
  <si>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</si>
  <si>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</si>
  <si>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</si>
  <si>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</si>
  <si>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</si>
  <si>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</si>
  <si>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</si>
  <si>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</si>
  <si>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</si>
  <si>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</si>
  <si>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</si>
  <si>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</si>
  <si>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</si>
  <si>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</si>
  <si>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</si>
  <si>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</si>
  <si>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</si>
  <si>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</si>
  <si>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</si>
  <si>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</si>
  <si>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</si>
  <si>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</si>
  <si>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</si>
  <si>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</si>
  <si>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</si>
  <si>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</si>
  <si>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</si>
  <si>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</si>
  <si>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</si>
  <si>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</si>
  <si>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</si>
  <si>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</si>
  <si>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</si>
  <si>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</si>
  <si>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</si>
  <si>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</si>
  <si>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</si>
  <si>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</si>
  <si>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</si>
  <si>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</si>
  <si>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</si>
  <si>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</si>
  <si>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</si>
  <si>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</si>
  <si>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</si>
  <si>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</si>
  <si>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</si>
  <si>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</si>
  <si>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</si>
  <si>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</si>
  <si>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</si>
  <si>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</si>
  <si>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</si>
  <si>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</si>
  <si>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</si>
  <si>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</si>
  <si>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</si>
  <si>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</si>
  <si>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</si>
  <si>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</si>
  <si>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</si>
  <si>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</si>
  <si>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</si>
  <si>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</si>
  <si>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</si>
  <si>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</si>
  <si>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</si>
  <si>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</si>
  <si>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</si>
  <si>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</si>
  <si>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</si>
  <si>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</si>
  <si>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</si>
  <si>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</si>
  <si>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</si>
  <si>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</si>
  <si>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</si>
  <si>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</si>
  <si>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</si>
  <si>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</si>
  <si>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</si>
  <si>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</si>
  <si>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</si>
  <si>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</si>
  <si>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</si>
  <si>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</si>
  <si>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</si>
  <si>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</si>
  <si>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</si>
  <si>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</si>
  <si>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</si>
  <si>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</si>
  <si>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</si>
  <si>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</si>
  <si>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</si>
  <si>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</si>
  <si>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</si>
  <si>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</si>
  <si>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</si>
  <si>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</si>
  <si>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</si>
  <si>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</si>
  <si>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</si>
  <si>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</si>
  <si>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</si>
  <si>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</si>
  <si>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</si>
  <si>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</si>
  <si>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</si>
  <si>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</si>
  <si>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</si>
  <si>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</si>
  <si>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</si>
  <si>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</si>
  <si>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</si>
  <si>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</si>
  <si>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</si>
  <si>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</si>
  <si>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</si>
  <si>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</si>
  <si>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</si>
  <si>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</si>
  <si>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</si>
  <si>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</si>
  <si>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</si>
  <si>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</si>
  <si>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</si>
  <si>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</si>
  <si>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</si>
  <si>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</si>
  <si>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</si>
  <si>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</si>
  <si>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</si>
  <si>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</si>
  <si>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</si>
  <si>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</si>
  <si>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</si>
  <si>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</si>
  <si>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</si>
  <si>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</si>
  <si>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</si>
  <si>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</si>
  <si>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</si>
  <si>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</si>
  <si>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</si>
  <si>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</si>
  <si>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</si>
  <si>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</si>
  <si>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</si>
  <si>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</si>
  <si>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</si>
  <si>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</si>
  <si>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</si>
  <si>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</si>
  <si>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</si>
  <si>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</si>
  <si>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</si>
  <si>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</si>
  <si>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</si>
  <si>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</si>
  <si>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</si>
  <si>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</si>
  <si>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</si>
  <si>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</si>
  <si>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</si>
  <si>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</si>
  <si>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</si>
  <si>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</si>
  <si>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</si>
  <si>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</si>
  <si>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</si>
  <si>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</si>
  <si>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</si>
  <si>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</si>
  <si>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</si>
  <si>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</si>
  <si>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</si>
  <si>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</si>
  <si>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</si>
  <si>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</si>
  <si>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</si>
  <si>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</si>
  <si>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</si>
  <si>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</si>
  <si>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</si>
  <si>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</si>
  <si>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</si>
  <si>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</si>
  <si>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</si>
  <si>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</si>
  <si>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</si>
  <si>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</si>
  <si>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</si>
  <si>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</si>
  <si>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</si>
  <si>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</si>
  <si>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</si>
  <si>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</si>
  <si>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</si>
  <si>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</si>
  <si>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</si>
  <si>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</si>
  <si>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</si>
  <si>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</si>
  <si>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</si>
  <si>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</si>
  <si>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</si>
  <si>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</si>
  <si>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</si>
  <si>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</si>
  <si>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</si>
  <si>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</si>
  <si>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</si>
  <si>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</si>
  <si>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</si>
  <si>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</si>
  <si>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</si>
  <si>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</si>
  <si>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</si>
  <si>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</si>
  <si>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</si>
  <si>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</si>
  <si>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</si>
  <si>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</si>
  <si>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</si>
  <si>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</si>
  <si>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</si>
  <si>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</si>
  <si>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</si>
  <si>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</si>
  <si>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</si>
  <si>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</si>
  <si>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</si>
  <si>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</si>
  <si>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</si>
  <si>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</si>
  <si>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</si>
  <si>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</si>
  <si>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</si>
  <si>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</si>
  <si>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</si>
  <si>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</si>
  <si>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</si>
  <si>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</si>
  <si>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</si>
  <si>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</si>
  <si>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</si>
  <si>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</si>
  <si>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</si>
  <si>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</si>
  <si>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</si>
  <si>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</si>
  <si>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</si>
  <si>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</si>
  <si>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</si>
  <si>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</si>
  <si>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</si>
  <si>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</si>
  <si>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</si>
  <si>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</si>
  <si>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</si>
  <si>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</si>
  <si>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</si>
  <si>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</si>
  <si>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</si>
  <si>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</si>
  <si>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</si>
  <si>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</si>
  <si>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</si>
  <si>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</si>
  <si>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</si>
  <si>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</si>
  <si>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</si>
  <si>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</si>
  <si>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</si>
  <si>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</si>
  <si>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</si>
  <si>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</si>
  <si>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</si>
  <si>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</si>
  <si>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</si>
  <si>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</si>
  <si>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</si>
  <si>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</si>
  <si>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</si>
  <si>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</si>
  <si>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</si>
  <si>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</si>
  <si>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</si>
  <si>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</si>
  <si>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</si>
  <si>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</si>
  <si>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</si>
  <si>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</si>
  <si>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</si>
  <si>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</si>
  <si>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</si>
  <si>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</si>
  <si>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</si>
  <si>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</si>
  <si>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</si>
  <si>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</si>
  <si>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</si>
  <si>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</si>
  <si>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</si>
  <si>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</si>
  <si>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</si>
  <si>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</si>
  <si>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</si>
  <si>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</si>
  <si>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</si>
  <si>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</si>
  <si>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</si>
  <si>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</si>
  <si>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</si>
  <si>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</si>
  <si>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</si>
  <si>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</si>
  <si>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</si>
  <si>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</si>
  <si>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</si>
  <si>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</si>
  <si>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</si>
  <si>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</si>
  <si>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</si>
  <si>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</si>
  <si>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</si>
  <si>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</si>
  <si>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</si>
  <si>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</si>
  <si>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</si>
  <si>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</si>
  <si>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</si>
  <si>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</si>
  <si>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</si>
  <si>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</si>
  <si>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</si>
  <si>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</si>
  <si>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</si>
  <si>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</si>
  <si>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</si>
  <si>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</si>
  <si>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</si>
  <si>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</si>
  <si>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</si>
  <si>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</si>
  <si>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</si>
  <si>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</si>
  <si>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</si>
  <si>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</si>
  <si>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</si>
  <si>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</si>
  <si>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</si>
  <si>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</si>
  <si>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</si>
  <si>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</si>
  <si>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</si>
  <si>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</si>
  <si>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</si>
  <si>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</si>
  <si>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</si>
  <si>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</si>
  <si>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</si>
  <si>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</si>
  <si>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</si>
  <si>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</si>
  <si>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</si>
  <si>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</si>
  <si>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</si>
  <si>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</si>
  <si>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</si>
  <si>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</si>
  <si>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</si>
  <si>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</si>
  <si>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</si>
  <si>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</si>
  <si>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</si>
  <si>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</si>
  <si>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</si>
  <si>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</si>
  <si>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</si>
  <si>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</si>
  <si>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</si>
  <si>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</si>
  <si>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</si>
  <si>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</si>
  <si>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</si>
  <si>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</si>
  <si>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</si>
  <si>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</si>
  <si>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</si>
  <si>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</si>
  <si>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</si>
  <si>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</si>
  <si>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</si>
  <si>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</si>
  <si>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</si>
  <si>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</si>
  <si>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</si>
  <si>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</si>
  <si>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</si>
  <si>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</si>
  <si>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</si>
  <si>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</si>
  <si>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</si>
  <si>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</si>
  <si>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</si>
  <si>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</si>
  <si>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</si>
  <si>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</si>
  <si>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</si>
  <si>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</si>
  <si>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</si>
  <si>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</si>
  <si>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</si>
  <si>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</si>
  <si>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</si>
  <si>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</si>
  <si>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</si>
  <si>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</si>
  <si>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</si>
  <si>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</si>
  <si>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</si>
  <si>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</si>
  <si>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</si>
  <si>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</si>
  <si>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</si>
  <si>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</si>
  <si>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</si>
  <si>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</si>
  <si>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</si>
  <si>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</si>
  <si>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</si>
  <si>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</si>
  <si>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</si>
  <si>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</si>
  <si>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</si>
  <si>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</si>
  <si>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</si>
  <si>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</si>
  <si>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</si>
  <si>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</si>
  <si>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</si>
  <si>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</si>
  <si>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</si>
  <si>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</si>
  <si>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</si>
  <si>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</si>
  <si>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</si>
  <si>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</si>
  <si>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</si>
  <si>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</si>
  <si>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</si>
  <si>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</si>
  <si>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</si>
  <si>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</si>
  <si>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</si>
  <si>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</si>
  <si>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</si>
  <si>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</si>
  <si>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</si>
  <si>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</si>
  <si>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</si>
  <si>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</si>
  <si>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</si>
  <si>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</si>
  <si>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</si>
  <si>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</si>
  <si>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</si>
  <si>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</si>
  <si>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</si>
  <si>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</si>
  <si>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</si>
  <si>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</si>
  <si>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</si>
  <si>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</si>
  <si>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</si>
  <si>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</si>
  <si>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</si>
  <si>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</si>
  <si>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</si>
  <si>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</si>
  <si>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</si>
  <si>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</si>
  <si>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</si>
  <si>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</si>
  <si>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</si>
  <si>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</si>
  <si>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</si>
  <si>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</si>
  <si>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</si>
  <si>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</si>
  <si>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</si>
  <si>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</si>
  <si>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</si>
  <si>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</si>
  <si>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</si>
  <si>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</si>
  <si>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</si>
  <si>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</si>
  <si>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</si>
  <si>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</si>
  <si>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</si>
  <si>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</si>
  <si>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</si>
  <si>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</si>
  <si>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</si>
  <si>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</si>
  <si>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</si>
  <si>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</si>
  <si>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</si>
  <si>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</si>
  <si>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</si>
  <si>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</si>
  <si>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</si>
  <si>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</si>
  <si>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</si>
  <si>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</si>
  <si>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</si>
  <si>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</si>
  <si>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</si>
  <si>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</si>
  <si>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</si>
  <si>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</si>
  <si>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</si>
  <si>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</si>
  <si>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</si>
  <si>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</si>
  <si>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</si>
  <si>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</si>
  <si>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</si>
  <si>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</si>
  <si>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</si>
  <si>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</si>
  <si>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</si>
  <si>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</si>
  <si>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</si>
  <si>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</si>
  <si>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</si>
  <si>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</si>
  <si>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</si>
  <si>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</si>
  <si>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</si>
  <si>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</si>
  <si>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</si>
  <si>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</si>
  <si>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</si>
  <si>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</si>
  <si>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</si>
  <si>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</si>
  <si>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</si>
  <si>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</si>
  <si>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</si>
  <si>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</si>
  <si>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</si>
  <si>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</si>
  <si>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</si>
  <si>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</si>
  <si>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</si>
  <si>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</si>
  <si>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</si>
  <si>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</si>
  <si>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</si>
  <si>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</si>
  <si>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</si>
  <si>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</si>
  <si>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</si>
  <si>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</si>
  <si>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</si>
  <si>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</si>
  <si>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</si>
  <si>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</si>
  <si>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</si>
  <si>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</si>
  <si>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</si>
  <si>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</si>
  <si>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</si>
  <si>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</si>
  <si>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</si>
  <si>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</si>
  <si>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</si>
  <si>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</si>
  <si>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</si>
  <si>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</si>
  <si>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</si>
  <si>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</si>
  <si>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</si>
  <si>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</si>
  <si>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</si>
  <si>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</si>
  <si>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</si>
  <si>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</si>
  <si>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</si>
  <si>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</si>
  <si>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</si>
  <si>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</si>
  <si>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</si>
  <si>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</si>
  <si>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</si>
  <si>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</si>
  <si>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</si>
  <si>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</si>
  <si>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</si>
  <si>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</si>
  <si>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</si>
  <si>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</si>
  <si>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</si>
  <si>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</si>
  <si>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</si>
  <si>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</si>
  <si>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</si>
  <si>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</si>
  <si>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</si>
  <si>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</si>
  <si>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</si>
  <si>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</si>
  <si>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</si>
  <si>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</si>
  <si>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</si>
  <si>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</si>
  <si>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</si>
  <si>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</si>
  <si>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</si>
  <si>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</si>
  <si>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</si>
  <si>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</si>
  <si>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</si>
  <si>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</si>
  <si>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</si>
  <si>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</si>
  <si>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</si>
  <si>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</si>
  <si>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</si>
  <si>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</si>
  <si>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</si>
  <si>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</si>
  <si>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</si>
  <si>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</si>
  <si>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</si>
  <si>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</si>
  <si>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</si>
  <si>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</si>
  <si>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</si>
  <si>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</si>
  <si>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</si>
  <si>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</si>
  <si>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</si>
  <si>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</si>
  <si>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</si>
  <si>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</si>
  <si>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</si>
  <si>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</si>
  <si>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</si>
  <si>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</si>
  <si>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</si>
  <si>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</si>
  <si>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</si>
  <si>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</si>
  <si>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</si>
  <si>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</si>
  <si>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</si>
  <si>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</si>
  <si>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</si>
  <si>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</si>
  <si>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</si>
  <si>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</si>
  <si>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</si>
  <si>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</si>
  <si>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</si>
  <si>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</si>
  <si>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</si>
  <si>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</si>
  <si>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</si>
  <si>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</si>
  <si>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</si>
  <si>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</si>
  <si>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</si>
  <si>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</si>
  <si>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</si>
  <si>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</si>
  <si>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</si>
  <si>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</si>
  <si>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</si>
  <si>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</si>
  <si>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</si>
  <si>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</si>
  <si>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</si>
  <si>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</si>
  <si>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</si>
  <si>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</si>
  <si>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</si>
  <si>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</si>
  <si>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</si>
  <si>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</si>
  <si>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</si>
  <si>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</si>
  <si>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</si>
  <si>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</si>
  <si>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</si>
  <si>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</si>
  <si>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</si>
  <si>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</si>
  <si>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</si>
  <si>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</si>
  <si>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</si>
  <si>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</si>
  <si>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</si>
  <si>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</si>
  <si>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</si>
  <si>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</si>
  <si>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</si>
  <si>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</si>
  <si>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</si>
  <si>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</si>
  <si>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</si>
  <si>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</si>
  <si>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</si>
  <si>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</si>
  <si>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</si>
  <si>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</si>
  <si>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</si>
  <si>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</si>
  <si>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</si>
  <si>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</si>
  <si>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</si>
  <si>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</si>
  <si>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</si>
  <si>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</si>
  <si>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</si>
  <si>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</si>
  <si>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</si>
  <si>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</si>
  <si>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</si>
  <si>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</si>
  <si>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</si>
  <si>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</si>
  <si>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</si>
  <si>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</si>
  <si>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</si>
  <si>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</si>
  <si>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</si>
  <si>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</si>
  <si>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</si>
  <si>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</si>
  <si>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</si>
  <si>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</si>
  <si>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</si>
  <si>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</si>
  <si>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</si>
  <si>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</si>
  <si>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</si>
  <si>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</si>
  <si>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</si>
  <si>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</si>
  <si>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</si>
  <si>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</si>
  <si>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</si>
  <si>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</si>
  <si>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</si>
  <si>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</si>
  <si>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</si>
  <si>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</si>
  <si>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</si>
  <si>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</si>
  <si>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</si>
  <si>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</si>
  <si>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</si>
  <si>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</si>
  <si>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</si>
  <si>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</si>
  <si>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</si>
  <si>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</si>
  <si>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</si>
  <si>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</si>
  <si>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</si>
  <si>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</si>
  <si>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</si>
  <si>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</si>
  <si>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</si>
  <si>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</si>
  <si>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</si>
  <si>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</si>
  <si>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</si>
  <si>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</si>
  <si>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</si>
  <si>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</si>
  <si>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</si>
  <si>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</si>
  <si>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</si>
  <si>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</si>
  <si>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</si>
  <si>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</si>
  <si>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</si>
  <si>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</si>
  <si>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</si>
  <si>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</si>
  <si>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</si>
  <si>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</si>
  <si>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</si>
  <si>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</si>
  <si>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</si>
  <si>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</si>
  <si>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</si>
  <si>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</si>
  <si>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</si>
  <si>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</si>
  <si>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</si>
  <si>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</si>
  <si>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</si>
  <si>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</si>
  <si>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</si>
  <si>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</si>
  <si>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</si>
  <si>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</si>
  <si>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</si>
  <si>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</si>
  <si>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</si>
  <si>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</si>
  <si>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</si>
  <si>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</si>
  <si>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</si>
  <si>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</si>
  <si>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</si>
  <si>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</si>
  <si>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</si>
  <si>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</si>
  <si>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</si>
  <si>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</si>
  <si>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</si>
  <si>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</si>
  <si>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</si>
  <si>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</si>
  <si>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</si>
  <si>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</si>
  <si>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</si>
  <si>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</si>
  <si>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</si>
  <si>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</si>
  <si>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</si>
  <si>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</si>
  <si>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</si>
  <si>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</si>
  <si>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</si>
  <si>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</si>
  <si>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</si>
  <si>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</si>
  <si>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</si>
  <si>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</si>
  <si>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</si>
  <si>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</si>
  <si>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</si>
  <si>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</si>
  <si>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</si>
  <si>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</si>
  <si>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</si>
  <si>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</si>
  <si>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</si>
  <si>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</si>
  <si>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</si>
  <si>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</si>
  <si>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</si>
  <si>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</si>
  <si>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</si>
  <si>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</si>
  <si>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</si>
  <si>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</si>
  <si>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</si>
  <si>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</si>
  <si>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</si>
  <si>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</si>
  <si>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</si>
  <si>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</si>
  <si>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</si>
  <si>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</si>
  <si>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</si>
  <si>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</si>
  <si>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</si>
  <si>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</si>
  <si>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</si>
  <si>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</si>
  <si>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</si>
  <si>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</si>
  <si>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</si>
  <si>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</si>
  <si>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</si>
  <si>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</si>
  <si>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</si>
  <si>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</si>
  <si>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</si>
  <si>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</si>
  <si>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</si>
  <si>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</si>
  <si>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</si>
  <si>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</si>
  <si>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</si>
  <si>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</si>
  <si>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</si>
  <si>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</si>
  <si>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</si>
  <si>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</si>
  <si>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</si>
  <si>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</si>
  <si>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</si>
  <si>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</si>
  <si>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</si>
  <si>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</si>
  <si>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</si>
  <si>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</si>
  <si>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</si>
  <si>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</si>
  <si>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</si>
  <si>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</si>
  <si>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</si>
  <si>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</si>
  <si>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</si>
  <si>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</si>
  <si>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</si>
  <si>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</si>
  <si>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</si>
  <si>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</si>
  <si>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</si>
  <si>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</si>
  <si>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</si>
  <si>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</si>
  <si>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</si>
  <si>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</si>
  <si>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</si>
  <si>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</si>
  <si>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</si>
  <si>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</si>
  <si>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</si>
  <si>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</si>
  <si>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</si>
  <si>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</si>
  <si>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</si>
  <si>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</si>
  <si>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</si>
  <si>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</si>
  <si>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</si>
  <si>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</si>
  <si>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</si>
  <si>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</si>
  <si>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</si>
  <si>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</si>
  <si>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</si>
  <si>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</si>
  <si>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</si>
  <si>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</si>
  <si>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</si>
  <si>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</si>
  <si>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</si>
  <si>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</si>
  <si>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</si>
  <si>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</si>
  <si>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</si>
  <si>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</si>
  <si>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</si>
  <si>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</si>
  <si>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</si>
  <si>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</si>
  <si>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</si>
  <si>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</si>
  <si>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</si>
  <si>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</si>
  <si>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</si>
  <si>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</si>
  <si>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</si>
  <si>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</si>
  <si>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</si>
  <si>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</si>
  <si>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</si>
  <si>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</si>
  <si>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</si>
  <si>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</si>
  <si>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</si>
  <si>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</si>
  <si>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</si>
  <si>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</si>
  <si>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</si>
  <si>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</si>
  <si>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</si>
  <si>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</si>
  <si>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</si>
  <si>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</si>
  <si>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</si>
  <si>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</si>
  <si>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</si>
  <si>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</si>
  <si>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</si>
  <si>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</si>
  <si>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</si>
  <si>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</si>
  <si>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</si>
  <si>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</si>
  <si>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</si>
  <si>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</si>
  <si>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</si>
  <si>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</si>
  <si>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</si>
  <si>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</si>
  <si>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</si>
  <si>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</si>
  <si>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</si>
  <si>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</si>
  <si>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</si>
  <si>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</si>
  <si>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</si>
  <si>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</si>
  <si>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</si>
  <si>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</si>
  <si>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</si>
  <si>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</si>
  <si>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</si>
  <si>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</si>
  <si>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</si>
  <si>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</si>
  <si>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</si>
  <si>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</si>
  <si>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</si>
  <si>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</si>
  <si>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</si>
  <si>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</si>
  <si>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</si>
  <si>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</si>
  <si>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</si>
  <si>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</si>
  <si>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</si>
  <si>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</si>
  <si>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</si>
  <si>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</si>
  <si>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</si>
  <si>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</si>
  <si>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</si>
  <si>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</si>
  <si>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</si>
  <si>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</si>
  <si>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</si>
  <si>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</si>
  <si>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</si>
  <si>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</si>
  <si>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</si>
  <si>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</si>
  <si>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</si>
  <si>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</si>
  <si>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</si>
  <si>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</si>
  <si>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</si>
  <si>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</si>
  <si>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</si>
  <si>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</si>
  <si>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</si>
  <si>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</si>
  <si>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</si>
  <si>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</si>
  <si>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</si>
  <si>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</si>
  <si>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</si>
  <si>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</si>
  <si>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</si>
  <si>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</si>
  <si>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</si>
  <si>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</si>
  <si>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</si>
  <si>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</si>
  <si>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</si>
  <si>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</si>
  <si>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</si>
  <si>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</si>
  <si>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</si>
  <si>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</si>
  <si>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</si>
  <si>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</si>
  <si>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</si>
  <si>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</si>
  <si>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</si>
  <si>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</si>
  <si>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</si>
  <si>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</si>
  <si>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</si>
  <si>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</si>
  <si>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</si>
  <si>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</si>
  <si>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</si>
  <si>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</si>
  <si>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</si>
  <si>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</si>
  <si>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</si>
  <si>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</si>
  <si>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</si>
  <si>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</si>
  <si>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</si>
  <si>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</si>
  <si>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</si>
  <si>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</si>
  <si>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</si>
  <si>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</si>
  <si>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</si>
  <si>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</si>
  <si>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</si>
  <si>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</si>
  <si>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</si>
  <si>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</si>
  <si>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</si>
  <si>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</si>
  <si>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</si>
  <si>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</si>
  <si>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</si>
  <si>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</si>
  <si>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</si>
  <si>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</si>
  <si>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</si>
  <si>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</si>
  <si>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</si>
  <si>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</si>
  <si>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</si>
  <si>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</si>
  <si>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</si>
  <si>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</si>
  <si>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</si>
  <si>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</si>
  <si>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</si>
  <si>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</si>
  <si>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</si>
  <si>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</si>
  <si>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</si>
  <si>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</si>
  <si>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</si>
  <si>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</si>
  <si>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</si>
  <si>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</si>
  <si>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</si>
  <si>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</si>
  <si>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</si>
  <si>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</si>
  <si>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</si>
  <si>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</si>
  <si>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</si>
  <si>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</si>
  <si>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</si>
  <si>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</si>
  <si>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</si>
  <si>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</si>
  <si>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</si>
  <si>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</si>
  <si>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</si>
  <si>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</si>
  <si>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</si>
  <si>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</si>
  <si>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</si>
  <si>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</si>
  <si>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</si>
  <si>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</si>
  <si>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</si>
  <si>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</si>
  <si>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</si>
  <si>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</si>
  <si>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</si>
  <si>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</si>
  <si>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</si>
  <si>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</si>
  <si>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</si>
  <si>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</si>
  <si>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</si>
  <si>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</si>
  <si>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</si>
  <si>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</si>
  <si>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</si>
  <si>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</si>
  <si>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</si>
  <si>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</si>
  <si>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</si>
  <si>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</si>
  <si>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</si>
  <si>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</si>
  <si>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</si>
  <si>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</si>
  <si>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</si>
  <si>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</si>
  <si>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</si>
  <si>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</si>
  <si>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</si>
  <si>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</si>
  <si>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</si>
  <si>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</si>
  <si>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</si>
  <si>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</si>
  <si>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</si>
  <si>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</si>
  <si>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</si>
  <si>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</si>
  <si>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</si>
  <si>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</si>
  <si>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</si>
  <si>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</si>
  <si>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</si>
  <si>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</si>
  <si>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</si>
  <si>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</si>
  <si>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</si>
  <si>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</si>
  <si>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</si>
  <si>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</si>
  <si>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</si>
  <si>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</si>
  <si>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</si>
  <si>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</si>
  <si>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</si>
  <si>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</si>
  <si>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</si>
  <si>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</si>
  <si>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</si>
  <si>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</si>
  <si>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</si>
  <si>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</si>
  <si>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</si>
  <si>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</si>
  <si>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</si>
  <si>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</si>
  <si>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</si>
  <si>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</si>
  <si>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</si>
  <si>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</si>
  <si>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</si>
  <si>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</si>
  <si>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</si>
  <si>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</si>
  <si>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</si>
  <si>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</si>
  <si>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</si>
  <si>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</si>
  <si>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</si>
  <si>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</si>
  <si>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</si>
  <si>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</si>
  <si>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</si>
  <si>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</si>
  <si>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</si>
  <si>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</si>
  <si>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</si>
  <si>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</si>
  <si>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</si>
  <si>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</si>
  <si>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</si>
  <si>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</si>
  <si>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</si>
  <si>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</si>
  <si>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</si>
  <si>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</si>
  <si>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</si>
  <si>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</si>
  <si>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</si>
  <si>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</si>
  <si>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</si>
  <si>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</si>
  <si>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</si>
  <si>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</si>
  <si>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</si>
  <si>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</si>
  <si>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</si>
  <si>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</si>
  <si>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</si>
  <si>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</si>
  <si>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</si>
  <si>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</si>
  <si>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</si>
  <si>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</si>
  <si>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</si>
  <si>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</si>
  <si>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</si>
  <si>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</si>
  <si>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</si>
  <si>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</si>
  <si>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</si>
  <si>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</si>
  <si>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</si>
  <si>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</si>
  <si>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</si>
  <si>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</si>
  <si>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</si>
  <si>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</si>
  <si>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</si>
  <si>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</si>
  <si>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</si>
  <si>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</si>
  <si>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</si>
  <si>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</si>
  <si>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</si>
  <si>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</si>
  <si>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</si>
  <si>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</si>
  <si>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</si>
  <si>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</si>
  <si>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</si>
  <si>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</si>
  <si>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</si>
  <si>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</si>
  <si>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</si>
  <si>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</si>
  <si>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</si>
  <si>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</si>
  <si>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</si>
  <si>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</si>
  <si>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</si>
  <si>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</si>
  <si>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</si>
  <si>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</si>
  <si>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</si>
  <si>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</si>
  <si>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</si>
  <si>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</si>
  <si>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</si>
  <si>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</si>
  <si>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</si>
  <si>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</si>
  <si>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</si>
  <si>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</si>
  <si>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</si>
  <si>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</si>
  <si>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</si>
  <si>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</si>
  <si>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</si>
  <si>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</si>
  <si>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</si>
  <si>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</si>
  <si>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</si>
  <si>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</si>
  <si>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</si>
  <si>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</si>
  <si>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</si>
  <si>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</si>
  <si>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</si>
  <si>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</si>
  <si>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</si>
  <si>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</si>
  <si>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</si>
  <si>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</si>
  <si>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</si>
  <si>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</si>
  <si>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</si>
  <si>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</si>
  <si>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</si>
  <si>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</si>
  <si>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</si>
  <si>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</si>
  <si>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</si>
  <si>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</si>
  <si>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</si>
  <si>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</si>
  <si>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</si>
  <si>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</si>
  <si>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</si>
  <si>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</si>
  <si>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</si>
  <si>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</si>
  <si>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</si>
  <si>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</si>
  <si>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</si>
  <si>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</si>
  <si>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</si>
  <si>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</si>
  <si>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</si>
  <si>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</si>
  <si>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</si>
  <si>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</si>
  <si>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</si>
  <si>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</si>
  <si>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</si>
  <si>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</si>
  <si>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</si>
  <si>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</si>
  <si>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</si>
  <si>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</si>
  <si>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</si>
  <si>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</si>
  <si>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</si>
  <si>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</si>
  <si>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</si>
  <si>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</si>
  <si>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</si>
  <si>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</si>
  <si>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</si>
  <si>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</si>
  <si>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</si>
  <si>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</si>
  <si>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</si>
  <si>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</si>
  <si>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</si>
  <si>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</si>
  <si>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</si>
  <si>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</si>
  <si>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</si>
  <si>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</si>
  <si>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</si>
  <si>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</si>
  <si>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</si>
  <si>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</si>
  <si>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</si>
  <si>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</si>
  <si>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</si>
  <si>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</si>
  <si>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</si>
  <si>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</si>
  <si>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</si>
  <si>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</si>
  <si>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</si>
  <si>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</si>
  <si>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</si>
  <si>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</si>
  <si>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</si>
  <si>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</si>
  <si>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</si>
  <si>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</si>
  <si>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</si>
  <si>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</si>
  <si>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</si>
  <si>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</si>
  <si>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</si>
  <si>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</si>
  <si>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</si>
  <si>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</si>
  <si>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</si>
  <si>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</si>
  <si>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</si>
  <si>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</si>
  <si>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</si>
  <si>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</si>
  <si>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</si>
  <si>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</si>
  <si>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</si>
  <si>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</si>
  <si>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</si>
  <si>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</si>
  <si>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</si>
  <si>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</si>
  <si>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</si>
  <si>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</si>
  <si>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</si>
  <si>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</si>
  <si>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</si>
  <si>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</si>
  <si>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</si>
  <si>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</si>
  <si>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</si>
  <si>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</si>
  <si>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</si>
  <si>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</si>
  <si>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</si>
  <si>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</si>
  <si>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</si>
  <si>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</si>
  <si>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</si>
  <si>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</si>
  <si>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</si>
  <si>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</si>
  <si>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</si>
  <si>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</si>
  <si>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</si>
  <si>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</si>
  <si>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</si>
  <si>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</si>
  <si>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</si>
  <si>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</si>
  <si>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</si>
  <si>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</si>
  <si>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</si>
  <si>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</si>
  <si>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</si>
  <si>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</si>
  <si>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</si>
  <si>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</si>
  <si>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</si>
  <si>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</si>
  <si>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</si>
  <si>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</si>
  <si>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</si>
  <si>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</si>
  <si>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</si>
  <si>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</si>
  <si>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</si>
  <si>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</si>
  <si>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</si>
  <si>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</si>
  <si>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</si>
  <si>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</si>
  <si>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</si>
  <si>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</si>
  <si>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</si>
  <si>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</si>
  <si>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</si>
  <si>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</si>
  <si>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</si>
  <si>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</si>
  <si>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</si>
  <si>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</si>
  <si>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</si>
  <si>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</si>
  <si>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</si>
  <si>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</si>
  <si>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</si>
  <si>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</si>
  <si>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</si>
  <si>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</si>
  <si>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</si>
  <si>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</si>
  <si>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</si>
  <si>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</si>
  <si>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</si>
  <si>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</si>
  <si>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</si>
  <si>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</si>
  <si>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</si>
  <si>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</si>
  <si>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</si>
  <si>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</si>
  <si>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</si>
  <si>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</si>
  <si>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</si>
  <si>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</si>
  <si>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</si>
  <si>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</si>
  <si>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</si>
  <si>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</si>
  <si>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</si>
  <si>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</si>
  <si>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</si>
  <si>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</si>
  <si>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</si>
  <si>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</si>
  <si>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</si>
  <si>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</si>
  <si>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</si>
  <si>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</si>
  <si>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</si>
  <si>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</si>
  <si>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</si>
  <si>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</si>
  <si>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</si>
  <si>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</si>
  <si>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</si>
  <si>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</si>
  <si>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</si>
  <si>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</si>
  <si>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</si>
  <si>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</si>
  <si>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</si>
  <si>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</si>
  <si>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</si>
  <si>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</si>
  <si>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</si>
  <si>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</si>
  <si>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</si>
  <si>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</si>
  <si>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</si>
  <si>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</si>
  <si>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</si>
  <si>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</si>
  <si>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</si>
  <si>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</si>
  <si>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</si>
  <si>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</si>
  <si>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</si>
  <si>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</si>
  <si>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</si>
  <si>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</si>
  <si>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</si>
  <si>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</si>
  <si>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</si>
  <si>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</si>
  <si>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</si>
  <si>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</si>
  <si>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</si>
  <si>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</si>
  <si>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</si>
  <si>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</si>
  <si>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</si>
  <si>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</si>
  <si>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</si>
  <si>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</si>
  <si>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</si>
  <si>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</si>
  <si>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</si>
  <si>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</si>
  <si>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</si>
  <si>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</si>
  <si>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</si>
  <si>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</si>
  <si>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</si>
  <si>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</si>
  <si>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</si>
  <si>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</si>
  <si>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</si>
  <si>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</si>
  <si>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</si>
  <si>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</si>
  <si>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</si>
  <si>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</si>
  <si>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</si>
  <si>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</si>
  <si>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</si>
  <si>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</si>
  <si>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</si>
  <si>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</si>
  <si>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</si>
  <si>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</si>
  <si>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</si>
  <si>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</si>
  <si>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</si>
  <si>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</si>
  <si>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</si>
  <si>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</si>
  <si>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</si>
  <si>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</si>
  <si>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</si>
  <si>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</si>
  <si>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</si>
  <si>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</si>
  <si>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</si>
  <si>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</si>
  <si>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</si>
  <si>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</si>
  <si>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</si>
  <si>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</si>
  <si>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</si>
  <si>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</si>
  <si>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</si>
  <si>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</si>
  <si>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</si>
  <si>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</si>
  <si>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</si>
  <si>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</si>
  <si>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</si>
  <si>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</si>
  <si>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</si>
  <si>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</si>
  <si>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</si>
  <si>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</si>
  <si>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</si>
  <si>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</si>
  <si>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</si>
  <si>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</si>
  <si>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</si>
  <si>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</si>
  <si>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</si>
  <si>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</si>
  <si>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</si>
  <si>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</si>
  <si>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</si>
  <si>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</si>
  <si>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</si>
  <si>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</si>
  <si>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</si>
  <si>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</si>
  <si>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</si>
  <si>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</si>
  <si>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</si>
  <si>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</si>
  <si>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</si>
  <si>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</si>
  <si>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</si>
  <si>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</si>
  <si>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</si>
  <si>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</si>
  <si>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</si>
  <si>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</si>
  <si>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</si>
  <si>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</si>
  <si>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</si>
  <si>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</si>
  <si>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</si>
  <si>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</si>
  <si>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</si>
  <si>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</si>
  <si>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</si>
  <si>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</si>
  <si>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</si>
  <si>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</si>
  <si>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</si>
  <si>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</si>
  <si>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</si>
  <si>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</si>
  <si>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</si>
  <si>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</si>
  <si>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</si>
  <si>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</si>
  <si>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</si>
  <si>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</si>
  <si>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</si>
  <si>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</si>
  <si>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</si>
  <si>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</si>
  <si>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</si>
  <si>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</si>
  <si>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</si>
  <si>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</si>
  <si>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</si>
  <si>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</si>
  <si>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</si>
  <si>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</si>
  <si>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</si>
  <si>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</si>
  <si>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</si>
  <si>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</si>
  <si>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</si>
  <si>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</si>
  <si>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</si>
  <si>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</si>
  <si>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</si>
  <si>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</si>
  <si>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</si>
  <si>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</si>
  <si>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</si>
  <si>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</si>
  <si>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</si>
  <si>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</si>
  <si>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</si>
  <si>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</si>
  <si>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</si>
  <si>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</si>
  <si>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</si>
  <si>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</si>
  <si>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</si>
  <si>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</si>
  <si>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</si>
  <si>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</si>
  <si>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</si>
  <si>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</si>
  <si>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</si>
  <si>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</si>
  <si>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</si>
  <si>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</si>
  <si>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</si>
  <si>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</si>
  <si>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</si>
  <si>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</si>
  <si>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</si>
  <si>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</si>
  <si>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</si>
  <si>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</si>
  <si>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</si>
  <si>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</si>
  <si>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</si>
  <si>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</si>
  <si>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</si>
  <si>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</si>
  <si>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</si>
  <si>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</si>
  <si>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</si>
  <si>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</si>
  <si>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</si>
  <si>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</si>
  <si>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</si>
  <si>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</si>
  <si>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</si>
  <si>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</si>
  <si>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</si>
  <si>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</si>
  <si>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</si>
  <si>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</si>
  <si>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</si>
  <si>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</si>
  <si>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</si>
  <si>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</si>
  <si>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</si>
  <si>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</si>
  <si>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</si>
  <si>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</si>
  <si>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</si>
  <si>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</si>
  <si>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</si>
  <si>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</si>
  <si>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</si>
  <si>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</si>
  <si>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</si>
  <si>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</si>
  <si>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</si>
  <si>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</si>
  <si>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</si>
  <si>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</si>
  <si>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</si>
  <si>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</si>
  <si>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</si>
  <si>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</si>
  <si>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</si>
  <si>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</si>
  <si>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</si>
  <si>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</si>
  <si>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</si>
  <si>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</si>
  <si>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</si>
  <si>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</si>
  <si>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</si>
  <si>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</si>
  <si>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</si>
  <si>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</si>
  <si>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</si>
  <si>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</si>
  <si>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</si>
  <si>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</si>
  <si>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</si>
  <si>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</si>
  <si>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</si>
  <si>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</si>
  <si>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</si>
  <si>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</si>
  <si>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</si>
  <si>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</si>
  <si>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</si>
  <si>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</si>
  <si>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</si>
  <si>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</si>
  <si>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</si>
  <si>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</si>
  <si>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</si>
  <si>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</si>
  <si>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</si>
  <si>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</si>
  <si>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</si>
  <si>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</si>
  <si>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</si>
  <si>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</si>
  <si>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</si>
  <si>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</si>
  <si>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</si>
  <si>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</si>
  <si>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</si>
  <si>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</si>
  <si>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</si>
  <si>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</si>
  <si>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</si>
  <si>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</si>
  <si>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</si>
  <si>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</si>
  <si>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</si>
  <si>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</si>
  <si>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</si>
  <si>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</si>
  <si>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</si>
  <si>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</si>
  <si>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</si>
  <si>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</si>
  <si>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</si>
  <si>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</si>
  <si>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</si>
  <si>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</si>
  <si>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</si>
  <si>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</si>
  <si>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</si>
  <si>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</si>
  <si>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</si>
  <si>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</si>
  <si>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</si>
  <si>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</si>
  <si>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</si>
  <si>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</si>
  <si>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</si>
  <si>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</si>
  <si>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</si>
  <si>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</si>
  <si>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</si>
  <si>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</si>
  <si>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</si>
  <si>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</si>
  <si>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</si>
  <si>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</si>
  <si>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</si>
  <si>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</si>
  <si>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</si>
  <si>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</si>
  <si>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</si>
  <si>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</si>
  <si>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</si>
  <si>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</si>
  <si>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</si>
  <si>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</si>
  <si>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</si>
  <si>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</si>
  <si>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</si>
  <si>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</si>
  <si>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</si>
  <si>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</si>
  <si>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</si>
  <si>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</si>
  <si>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</si>
  <si>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</si>
  <si>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</si>
  <si>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</si>
  <si>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</si>
  <si>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</si>
  <si>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</si>
  <si>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</si>
  <si>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</si>
  <si>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</si>
  <si>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</si>
  <si>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</si>
  <si>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</si>
  <si>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</si>
  <si>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</si>
  <si>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</si>
  <si>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</si>
  <si>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</si>
  <si>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</si>
  <si>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</si>
  <si>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</si>
  <si>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</si>
  <si>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</si>
  <si>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</si>
  <si>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</si>
  <si>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</si>
  <si>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</si>
  <si>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</si>
  <si>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</si>
  <si>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</si>
  <si>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</si>
  <si>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</si>
  <si>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</si>
  <si>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</si>
  <si>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</si>
  <si>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</si>
  <si>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</si>
  <si>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</si>
  <si>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</si>
  <si>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</si>
  <si>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</si>
  <si>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</si>
  <si>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</si>
  <si>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</si>
  <si>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</si>
  <si>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</si>
  <si>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</si>
  <si>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</si>
  <si>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</si>
  <si>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</si>
  <si>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</si>
  <si>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</si>
  <si>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</si>
  <si>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</si>
  <si>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</si>
  <si>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</si>
  <si>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</si>
  <si>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</si>
  <si>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</si>
  <si>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</si>
  <si>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</si>
  <si>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</si>
  <si>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</si>
  <si>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</si>
  <si>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</si>
  <si>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</si>
  <si>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</si>
  <si>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</si>
  <si>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</si>
  <si>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</si>
  <si>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</si>
  <si>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</si>
  <si>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</si>
  <si>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</si>
  <si>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</si>
  <si>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</si>
  <si>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</si>
  <si>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</si>
  <si>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</si>
  <si>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</si>
  <si>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</si>
  <si>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</si>
  <si>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</si>
  <si>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</si>
  <si>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</si>
  <si>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</si>
  <si>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</si>
  <si>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</si>
  <si>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</si>
  <si>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</si>
  <si>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</si>
  <si>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</si>
  <si>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</si>
  <si>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</si>
  <si>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</si>
  <si>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</si>
  <si>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</si>
  <si>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</si>
  <si>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</si>
  <si>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</si>
  <si>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</si>
  <si>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</si>
  <si>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</si>
  <si>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</si>
  <si>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</si>
  <si>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</si>
  <si>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</si>
  <si>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</si>
  <si>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</si>
  <si>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</si>
  <si>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</si>
  <si>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</si>
  <si>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</si>
  <si>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</si>
  <si>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</si>
  <si>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</si>
  <si>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</si>
  <si>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</si>
  <si>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</si>
  <si>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</si>
  <si>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</si>
  <si>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</si>
  <si>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</si>
  <si>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</si>
  <si>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</si>
  <si>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</si>
  <si>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</si>
  <si>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</si>
  <si>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</si>
  <si>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</si>
  <si>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</si>
  <si>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</si>
  <si>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</si>
  <si>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</si>
  <si>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</si>
  <si>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</si>
  <si>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</si>
  <si>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</si>
  <si>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</si>
  <si>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</si>
  <si>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</si>
  <si>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</si>
  <si>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</si>
  <si>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</si>
  <si>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</si>
  <si>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</si>
  <si>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</si>
  <si>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</si>
  <si>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</si>
  <si>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</si>
  <si>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</si>
  <si>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</si>
  <si>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</si>
  <si>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</si>
  <si>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</si>
  <si>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</si>
  <si>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</si>
  <si>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</si>
  <si>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</si>
  <si>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</si>
  <si>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</si>
  <si>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</si>
  <si>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</si>
  <si>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</si>
  <si>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</si>
  <si>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</si>
  <si>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</si>
  <si>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</si>
  <si>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</si>
  <si>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</si>
  <si>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</si>
  <si>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</si>
  <si>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</si>
  <si>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</si>
  <si>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</si>
  <si>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</si>
  <si>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</si>
  <si>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</si>
  <si>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</si>
  <si>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</si>
  <si>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</si>
  <si>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</si>
  <si>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</si>
  <si>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</si>
  <si>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</si>
  <si>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</si>
  <si>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</si>
  <si>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</si>
  <si>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</si>
  <si>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</si>
  <si>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</si>
  <si>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</si>
  <si>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</si>
  <si>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</si>
  <si>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</si>
  <si>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</si>
  <si>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</si>
  <si>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</si>
  <si>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</si>
  <si>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</si>
  <si>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</si>
  <si>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</si>
  <si>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</si>
  <si>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</si>
  <si>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</si>
  <si>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</si>
  <si>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</si>
  <si>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</si>
  <si>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</si>
  <si>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</si>
  <si>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</si>
  <si>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</si>
  <si>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</si>
  <si>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</si>
  <si>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</si>
  <si>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</si>
  <si>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</si>
  <si>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</si>
  <si>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</si>
  <si>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</si>
  <si>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</si>
  <si>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</si>
  <si>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</si>
  <si>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</si>
  <si>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</si>
  <si>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</si>
  <si>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</si>
  <si>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</si>
  <si>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</si>
  <si>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</si>
  <si>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</si>
  <si>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</si>
  <si>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</si>
  <si>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</si>
  <si>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</si>
  <si>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</si>
  <si>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</si>
  <si>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</si>
  <si>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</si>
  <si>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</si>
  <si>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</si>
  <si>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</si>
  <si>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</si>
  <si>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</si>
  <si>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</si>
  <si>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</si>
  <si>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</si>
  <si>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</si>
  <si>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</si>
  <si>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</si>
  <si>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</si>
  <si>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</si>
  <si>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</si>
  <si>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</si>
  <si>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</si>
  <si>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</si>
  <si>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</si>
  <si>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</si>
  <si>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</si>
  <si>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</si>
  <si>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</si>
  <si>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</si>
  <si>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</si>
  <si>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</si>
  <si>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</si>
  <si>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</si>
  <si>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</si>
  <si>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</si>
  <si>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</si>
  <si>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</si>
  <si>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</si>
  <si>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</si>
  <si>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</si>
  <si>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</si>
  <si>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</si>
  <si>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</si>
  <si>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</si>
  <si>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</si>
  <si>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</si>
  <si>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</si>
  <si>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</si>
  <si>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</si>
  <si>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</si>
  <si>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</si>
  <si>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</si>
  <si>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</si>
  <si>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</si>
  <si>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</si>
  <si>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</si>
  <si>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</si>
  <si>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</si>
  <si>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</si>
  <si>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</si>
  <si>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</si>
  <si>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</si>
  <si>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</si>
  <si>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</si>
  <si>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</si>
  <si>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</si>
  <si>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</si>
  <si>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</si>
  <si>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</si>
  <si>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</si>
  <si>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</si>
  <si>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</si>
  <si>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</si>
  <si>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</si>
  <si>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</si>
  <si>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</si>
  <si>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</si>
  <si>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</si>
  <si>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</si>
  <si>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</si>
  <si>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</si>
  <si>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</si>
  <si>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</si>
  <si>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</si>
  <si>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</si>
  <si>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</si>
  <si>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</si>
  <si>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</si>
  <si>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</si>
  <si>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</si>
  <si>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</si>
  <si>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</si>
  <si>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</si>
  <si>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</si>
  <si>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</si>
  <si>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</si>
  <si>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</si>
  <si>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</si>
  <si>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</si>
  <si>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</si>
  <si>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</si>
  <si>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</si>
  <si>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</si>
  <si>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</si>
  <si>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</si>
  <si>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</si>
  <si>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</si>
  <si>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</si>
  <si>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</si>
  <si>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</si>
  <si>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</si>
  <si>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</si>
  <si>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</si>
  <si>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</si>
  <si>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</si>
  <si>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</si>
  <si>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</si>
  <si>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</si>
  <si>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</si>
  <si>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</si>
  <si>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</si>
  <si>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</si>
  <si>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</si>
  <si>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</si>
  <si>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</si>
  <si>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</si>
  <si>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</si>
  <si>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</si>
  <si>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</si>
  <si>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</si>
  <si>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</si>
  <si>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</si>
  <si>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</si>
  <si>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</si>
  <si>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</si>
  <si>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</si>
  <si>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</si>
  <si>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</si>
  <si>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</si>
  <si>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</si>
  <si>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</si>
  <si>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</si>
  <si>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</si>
  <si>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</si>
  <si>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</si>
  <si>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</si>
  <si>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</si>
  <si>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</si>
  <si>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</si>
  <si>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</si>
  <si>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</si>
  <si>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</si>
  <si>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</si>
  <si>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</si>
  <si>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</si>
  <si>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</si>
  <si>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</si>
  <si>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</si>
  <si>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</si>
  <si>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</si>
  <si>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</si>
  <si>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</si>
  <si>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</si>
  <si>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</si>
  <si>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</si>
  <si>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</si>
  <si>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</si>
  <si>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</si>
  <si>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</si>
  <si>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</si>
  <si>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</si>
  <si>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</si>
  <si>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</si>
  <si>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</si>
  <si>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</si>
  <si>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</si>
  <si>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</si>
  <si>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</si>
  <si>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</si>
  <si>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</si>
  <si>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</si>
  <si>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</si>
  <si>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</si>
  <si>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</si>
  <si>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</si>
  <si>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</si>
  <si>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</si>
  <si>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</si>
  <si>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</si>
  <si>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</si>
  <si>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</si>
  <si>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</si>
  <si>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</si>
  <si>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</si>
  <si>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</si>
  <si>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</si>
  <si>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</si>
  <si>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</si>
  <si>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</si>
  <si>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</si>
  <si>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</si>
  <si>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</si>
  <si>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</si>
  <si>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</si>
  <si>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</si>
  <si>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</si>
  <si>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</si>
  <si>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</si>
  <si>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</si>
  <si>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</si>
  <si>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</si>
  <si>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</si>
  <si>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</si>
  <si>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</si>
  <si>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</si>
  <si>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</si>
  <si>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</si>
  <si>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</si>
  <si>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</si>
  <si>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</si>
  <si>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</si>
  <si>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</si>
  <si>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</si>
  <si>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</si>
  <si>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</si>
  <si>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</si>
  <si>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</si>
  <si>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</si>
  <si>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</si>
  <si>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</si>
  <si>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</si>
  <si>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</si>
  <si>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</si>
  <si>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</si>
  <si>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</si>
  <si>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</si>
  <si>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</si>
  <si>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</si>
  <si>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</si>
  <si>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</si>
  <si>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</si>
  <si>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</si>
  <si>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</si>
  <si>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</si>
  <si>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</si>
  <si>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</si>
  <si>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</si>
  <si>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</si>
  <si>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</si>
  <si>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</si>
  <si>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</si>
  <si>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</si>
  <si>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</si>
  <si>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</si>
  <si>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</si>
  <si>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</si>
  <si>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</si>
  <si>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</si>
  <si>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</si>
  <si>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</si>
  <si>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</si>
  <si>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</si>
  <si>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</si>
  <si>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</si>
  <si>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</si>
  <si>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</si>
  <si>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</si>
  <si>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</si>
  <si>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</si>
  <si>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</si>
  <si>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</si>
  <si>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</si>
  <si>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</si>
  <si>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</si>
  <si>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</si>
  <si>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</si>
  <si>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</si>
  <si>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</si>
  <si>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</si>
  <si>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</si>
  <si>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</si>
  <si>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</si>
  <si>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</si>
  <si>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</si>
  <si>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</si>
  <si>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</si>
  <si>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</si>
  <si>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</si>
  <si>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</si>
  <si>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</si>
  <si>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</si>
  <si>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</si>
  <si>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</si>
  <si>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</si>
  <si>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</si>
  <si>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</si>
  <si>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</si>
  <si>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</si>
  <si>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</si>
  <si>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</si>
  <si>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</si>
  <si>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</si>
  <si>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</si>
  <si>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</si>
  <si>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</si>
  <si>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</si>
  <si>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</si>
  <si>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</si>
  <si>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</si>
  <si>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</si>
  <si>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</si>
  <si>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</si>
  <si>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</si>
  <si>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</si>
  <si>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</si>
  <si>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</si>
  <si>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</si>
  <si>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</si>
  <si>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</si>
  <si>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</si>
  <si>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</si>
  <si>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</si>
  <si>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</si>
  <si>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</si>
  <si>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</si>
  <si>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</si>
  <si>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</si>
  <si>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</si>
  <si>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</si>
  <si>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</si>
  <si>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</si>
  <si>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</si>
  <si>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</si>
  <si>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</si>
  <si>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</si>
  <si>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</si>
  <si>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</si>
  <si>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</si>
  <si>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</si>
  <si>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</si>
  <si>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</si>
  <si>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</si>
  <si>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</si>
  <si>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</si>
  <si>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</si>
  <si>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</si>
  <si>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</si>
  <si>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</si>
  <si>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</si>
  <si>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</si>
  <si>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</si>
  <si>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</si>
  <si>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</si>
  <si>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</si>
  <si>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</si>
  <si>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</si>
  <si>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</si>
  <si>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</si>
  <si>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</si>
  <si>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</si>
  <si>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</si>
  <si>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</si>
  <si>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</si>
  <si>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</si>
  <si>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</si>
  <si>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</si>
  <si>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</si>
  <si>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</si>
  <si>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</si>
  <si>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</si>
  <si>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</si>
  <si>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</si>
  <si>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</si>
  <si>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</si>
  <si>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</si>
  <si>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</si>
  <si>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</si>
  <si>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</si>
  <si>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</si>
  <si>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</si>
  <si>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</si>
  <si>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</si>
  <si>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</si>
  <si>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</si>
  <si>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</si>
  <si>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</si>
  <si>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</si>
  <si>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</si>
  <si>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</si>
  <si>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</si>
  <si>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</si>
  <si>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</si>
  <si>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</si>
  <si>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</si>
  <si>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</si>
  <si>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</si>
  <si>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</si>
  <si>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</si>
  <si>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</si>
  <si>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</si>
  <si>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</si>
  <si>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</si>
  <si>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</si>
  <si>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</si>
  <si>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</si>
  <si>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</si>
  <si>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</si>
  <si>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</si>
  <si>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</si>
  <si>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</si>
  <si>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</si>
  <si>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</si>
  <si>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</si>
  <si>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</si>
  <si>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</si>
  <si>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</si>
  <si>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</si>
  <si>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</si>
  <si>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</si>
  <si>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</si>
  <si>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</si>
  <si>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</si>
  <si>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</si>
  <si>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</si>
  <si>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</si>
  <si>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</si>
  <si>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</si>
  <si>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</si>
  <si>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</si>
  <si>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</si>
  <si>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</si>
  <si>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</si>
  <si>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</si>
  <si>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</si>
  <si>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</si>
  <si>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</si>
  <si>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</si>
  <si>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</si>
  <si>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</si>
  <si>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</si>
  <si>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</si>
  <si>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</si>
  <si>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</si>
  <si>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</si>
  <si>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</si>
  <si>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</si>
  <si>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</si>
  <si>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</si>
  <si>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</si>
  <si>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</si>
  <si>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</si>
  <si>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</si>
  <si>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</si>
  <si>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</si>
  <si>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</si>
  <si>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</si>
  <si>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</si>
  <si>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</si>
  <si>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</si>
  <si>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</si>
  <si>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</si>
  <si>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</si>
  <si>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</si>
  <si>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</si>
  <si>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</si>
  <si>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</si>
  <si>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</si>
  <si>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</si>
  <si>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</si>
  <si>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</si>
  <si>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</si>
  <si>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</si>
  <si>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</si>
  <si>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</si>
  <si>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</si>
  <si>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</si>
  <si>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</si>
  <si>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</si>
  <si>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</si>
  <si>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</si>
  <si>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</si>
  <si>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</si>
  <si>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</si>
  <si>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</si>
  <si>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</si>
  <si>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</si>
  <si>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</si>
  <si>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</si>
  <si>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</si>
  <si>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</si>
  <si>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</si>
  <si>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</si>
  <si>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</si>
  <si>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</si>
  <si>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</si>
  <si>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</si>
  <si>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</si>
  <si>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</si>
  <si>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</si>
  <si>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</si>
  <si>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</si>
  <si>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</si>
  <si>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</si>
  <si>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</si>
  <si>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</si>
  <si>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</si>
  <si>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</si>
  <si>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</si>
  <si>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</si>
  <si>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</si>
  <si>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</si>
  <si>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</si>
  <si>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</si>
  <si>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</si>
  <si>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</si>
  <si>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</si>
  <si>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</si>
  <si>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</si>
  <si>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</si>
  <si>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</si>
  <si>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</si>
  <si>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</si>
  <si>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</si>
  <si>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</si>
  <si>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</si>
  <si>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</si>
  <si>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</si>
  <si>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</si>
  <si>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</si>
  <si>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</si>
  <si>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</si>
  <si>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</si>
  <si>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</si>
  <si>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</si>
  <si>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</si>
  <si>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</si>
  <si>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</si>
  <si>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</si>
  <si>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</si>
  <si>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</si>
  <si>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</si>
  <si>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</si>
  <si>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</si>
  <si>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</si>
  <si>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</si>
  <si>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</si>
  <si>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</si>
  <si>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</si>
  <si>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</si>
  <si>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</si>
  <si>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</si>
  <si>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</si>
  <si>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</si>
  <si>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</si>
  <si>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</si>
  <si>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</si>
  <si>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</si>
  <si>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</si>
  <si>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</si>
  <si>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</si>
  <si>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</si>
  <si>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</si>
  <si>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</si>
  <si>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</si>
  <si>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</si>
  <si>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</si>
  <si>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</si>
  <si>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</si>
  <si>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</si>
  <si>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</si>
  <si>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</si>
  <si>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</si>
  <si>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</si>
  <si>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</si>
  <si>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</si>
  <si>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</si>
  <si>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</si>
  <si>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</si>
  <si>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</si>
  <si>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</si>
  <si>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</si>
  <si>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</si>
  <si>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</si>
  <si>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</si>
  <si>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</si>
  <si>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</si>
  <si>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</si>
  <si>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</si>
  <si>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</si>
  <si>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</si>
  <si>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</si>
  <si>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</si>
  <si>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</si>
  <si>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</si>
  <si>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</si>
  <si>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</si>
  <si>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</si>
  <si>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</si>
  <si>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</si>
  <si>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</si>
  <si>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</si>
  <si>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</si>
  <si>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</si>
  <si>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</si>
  <si>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</si>
  <si>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</si>
  <si>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</si>
  <si>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</si>
  <si>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</si>
  <si>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</si>
  <si>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</si>
  <si>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</si>
  <si>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</si>
  <si>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</si>
  <si>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</si>
  <si>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</si>
  <si>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</si>
  <si>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</si>
  <si>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</si>
  <si>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</si>
  <si>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</si>
  <si>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</si>
  <si>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</si>
  <si>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</si>
  <si>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</si>
  <si>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</si>
  <si>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</si>
  <si>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</si>
  <si>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</si>
  <si>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</si>
  <si>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</si>
  <si>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</si>
  <si>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</si>
  <si>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</si>
  <si>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</si>
  <si>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</si>
  <si>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</si>
  <si>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</si>
  <si>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</si>
  <si>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</si>
  <si>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</si>
  <si>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</si>
  <si>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</si>
  <si>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</si>
  <si>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</si>
  <si>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</si>
  <si>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</si>
  <si>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</si>
  <si>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</si>
  <si>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</si>
  <si>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</si>
  <si>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</si>
  <si>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</si>
  <si>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</si>
  <si>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</si>
  <si>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</si>
  <si>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</si>
  <si>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</si>
  <si>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</si>
  <si>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</si>
  <si>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</si>
  <si>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</si>
  <si>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</si>
  <si>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</si>
  <si>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</si>
  <si>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</si>
  <si>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</si>
  <si>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</si>
  <si>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</si>
  <si>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</si>
  <si>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</si>
  <si>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</si>
  <si>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</si>
  <si>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</si>
  <si>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</si>
  <si>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</si>
  <si>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</si>
  <si>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</si>
  <si>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</si>
  <si>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</si>
  <si>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</si>
  <si>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</si>
  <si>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</si>
  <si>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</si>
  <si>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</si>
  <si>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</si>
  <si>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</si>
  <si>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</si>
  <si>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</si>
  <si>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</si>
  <si>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</si>
  <si>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</si>
  <si>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</si>
  <si>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</si>
  <si>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</si>
  <si>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</si>
  <si>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</si>
  <si>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</si>
  <si>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</si>
  <si>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</si>
  <si>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</si>
  <si>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</si>
  <si>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</si>
  <si>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</si>
  <si>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</si>
  <si>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</si>
  <si>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</si>
  <si>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</si>
  <si>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</si>
  <si>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</si>
  <si>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</si>
  <si>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</si>
  <si>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</si>
  <si>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</si>
  <si>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</si>
  <si>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</si>
  <si>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</si>
  <si>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</si>
  <si>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</si>
  <si>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</si>
  <si>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</si>
  <si>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</si>
  <si>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</si>
  <si>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</si>
  <si>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</si>
  <si>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</si>
  <si>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</si>
  <si>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</si>
  <si>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</si>
  <si>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</si>
  <si>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</si>
  <si>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</si>
  <si>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</si>
  <si>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</si>
  <si>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</si>
  <si>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</si>
  <si>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</si>
  <si>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</si>
  <si>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</si>
  <si>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</si>
  <si>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</si>
  <si>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</si>
  <si>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</si>
  <si>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</si>
  <si>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</si>
  <si>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</si>
  <si>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</si>
  <si>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</si>
  <si>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</si>
  <si>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</si>
  <si>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</si>
  <si>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</si>
  <si>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</si>
  <si>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</si>
  <si>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</si>
  <si>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</si>
  <si>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</si>
  <si>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</si>
  <si>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</si>
  <si>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</si>
  <si>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</si>
  <si>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</si>
  <si>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</si>
  <si>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</si>
  <si>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</si>
  <si>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</si>
  <si>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</si>
  <si>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</si>
  <si>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</si>
  <si>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</si>
  <si>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</si>
  <si>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</si>
  <si>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</si>
  <si>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</si>
  <si>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</si>
  <si>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</si>
  <si>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</si>
  <si>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</si>
  <si>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</si>
  <si>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</si>
  <si>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</si>
  <si>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</si>
  <si>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</si>
  <si>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</si>
  <si>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</si>
  <si>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</si>
  <si>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</si>
  <si>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</si>
  <si>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</si>
  <si>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</si>
  <si>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</si>
  <si>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</si>
  <si>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</si>
  <si>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</si>
  <si>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</si>
  <si>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</si>
  <si>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</si>
  <si>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</si>
  <si>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</si>
  <si>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</si>
  <si>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</si>
  <si>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</si>
  <si>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</si>
  <si>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</si>
  <si>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</si>
  <si>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</si>
  <si>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</si>
  <si>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</si>
  <si>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</si>
  <si>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</si>
  <si>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</si>
  <si>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</si>
  <si>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</si>
  <si>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</si>
  <si>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</si>
  <si>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</si>
  <si>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</si>
  <si>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</si>
  <si>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</si>
  <si>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</si>
  <si>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</si>
  <si>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</si>
  <si>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</si>
  <si>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</si>
  <si>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</si>
  <si>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</si>
  <si>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</si>
  <si>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</si>
  <si>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</si>
  <si>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</si>
  <si>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</si>
  <si>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</si>
  <si>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</si>
  <si>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</si>
  <si>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</si>
  <si>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</si>
  <si>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</si>
  <si>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</si>
  <si>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</si>
  <si>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</si>
  <si>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</si>
  <si>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</si>
  <si>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</si>
  <si>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</si>
  <si>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</si>
  <si>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</si>
  <si>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</si>
  <si>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</si>
  <si>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</si>
  <si>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</si>
  <si>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</si>
  <si>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</si>
  <si>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</si>
  <si>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</si>
  <si>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</si>
  <si>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</si>
  <si>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</si>
  <si>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</si>
  <si>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</si>
  <si>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</si>
  <si>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</si>
  <si>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</si>
  <si>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</si>
  <si>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</si>
  <si>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</si>
  <si>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</si>
  <si>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</si>
  <si>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</si>
  <si>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</si>
  <si>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</si>
  <si>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</si>
  <si>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</si>
  <si>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</si>
  <si>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</si>
  <si>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</si>
  <si>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</si>
  <si>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</si>
  <si>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</si>
  <si>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</si>
  <si>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</si>
  <si>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</si>
  <si>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</si>
  <si>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</si>
  <si>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</si>
  <si>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</si>
  <si>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</si>
  <si>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</si>
  <si>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</si>
  <si>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</si>
  <si>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</si>
  <si>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</si>
  <si>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</si>
  <si>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</si>
  <si>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</si>
  <si>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</si>
  <si>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</si>
  <si>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</si>
  <si>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</si>
  <si>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</si>
  <si>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</si>
  <si>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</si>
  <si>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</si>
  <si>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</si>
  <si>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</si>
  <si>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</si>
  <si>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</si>
  <si>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</si>
  <si>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</si>
  <si>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</si>
  <si>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</si>
  <si>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</si>
  <si>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</si>
  <si>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</si>
  <si>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</si>
  <si>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</si>
  <si>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</si>
  <si>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</si>
  <si>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</si>
  <si>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</si>
  <si>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</si>
  <si>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</si>
  <si>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</si>
  <si>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</si>
  <si>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</si>
  <si>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</si>
  <si>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</si>
  <si>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</si>
  <si>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</si>
  <si>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</si>
  <si>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</si>
  <si>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</si>
  <si>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</si>
  <si>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</si>
  <si>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</si>
  <si>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</si>
  <si>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</si>
  <si>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</si>
  <si>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</si>
  <si>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</si>
  <si>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</si>
  <si>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</si>
  <si>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</si>
  <si>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</si>
  <si>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</si>
  <si>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</si>
  <si>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</si>
  <si>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</si>
  <si>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</si>
  <si>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</si>
  <si>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</si>
  <si>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</si>
  <si>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</si>
  <si>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</si>
  <si>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</si>
  <si>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</si>
  <si>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</si>
  <si>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</si>
  <si>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</si>
  <si>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</si>
  <si>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</si>
  <si>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</si>
  <si>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</si>
  <si>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</si>
  <si>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</si>
  <si>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</si>
  <si>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</si>
  <si>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</si>
  <si>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</si>
  <si>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</si>
  <si>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</si>
  <si>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</si>
  <si>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</si>
  <si>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</si>
  <si>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</si>
  <si>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</si>
  <si>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</si>
  <si>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</si>
  <si>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</si>
  <si>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</si>
  <si>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</si>
  <si>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</si>
  <si>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</si>
  <si>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</si>
  <si>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</si>
  <si>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</si>
  <si>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</si>
  <si>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</si>
  <si>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</si>
  <si>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</si>
  <si>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</si>
  <si>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</si>
  <si>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</si>
  <si>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</si>
  <si>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</si>
  <si>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</si>
  <si>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</si>
  <si>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</si>
  <si>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</si>
  <si>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</si>
  <si>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</si>
  <si>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</si>
  <si>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</si>
  <si>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</si>
  <si>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</si>
  <si>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</si>
  <si>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</si>
  <si>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</si>
  <si>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</si>
  <si>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</si>
  <si>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</si>
  <si>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</si>
  <si>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</si>
  <si>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</si>
  <si>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</si>
  <si>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</si>
  <si>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</si>
  <si>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</si>
  <si>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</si>
  <si>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</si>
  <si>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</si>
  <si>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</si>
  <si>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</si>
  <si>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</si>
  <si>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</si>
  <si>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</si>
  <si>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</si>
  <si>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</si>
  <si>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</si>
  <si>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</si>
  <si>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</si>
  <si>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</si>
  <si>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</si>
  <si>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</si>
  <si>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</si>
  <si>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</si>
  <si>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</si>
  <si>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</si>
  <si>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</si>
  <si>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</si>
  <si>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</si>
  <si>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</si>
  <si>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</si>
  <si>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</si>
  <si>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</si>
  <si>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</si>
  <si>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</si>
  <si>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</si>
  <si>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</si>
  <si>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</si>
  <si>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</si>
  <si>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</si>
  <si>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</si>
  <si>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</si>
  <si>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</si>
  <si>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</si>
  <si>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</si>
  <si>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</si>
  <si>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</si>
  <si>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</si>
  <si>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</si>
  <si>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</si>
  <si>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</si>
  <si>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</si>
  <si>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</si>
  <si>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</si>
  <si>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</si>
  <si>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</si>
  <si>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</si>
  <si>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</si>
  <si>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</si>
  <si>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</si>
  <si>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</si>
  <si>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</si>
  <si>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</si>
  <si>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</si>
  <si>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</si>
  <si>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</si>
  <si>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</si>
  <si>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</si>
  <si>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</si>
  <si>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</si>
  <si>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</si>
  <si>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</si>
  <si>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</si>
  <si>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</si>
  <si>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</si>
  <si>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</si>
  <si>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</si>
  <si>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</si>
  <si>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</si>
  <si>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</si>
  <si>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</si>
  <si>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</si>
  <si>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</si>
  <si>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</si>
  <si>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</si>
  <si>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</si>
  <si>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</si>
  <si>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</si>
  <si>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</si>
  <si>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</si>
  <si>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</si>
  <si>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</si>
  <si>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</si>
  <si>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</si>
  <si>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</si>
  <si>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</si>
  <si>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</si>
  <si>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</si>
  <si>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</si>
  <si>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</si>
  <si>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</si>
  <si>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</si>
  <si>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</si>
  <si>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</si>
  <si>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</si>
  <si>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</si>
  <si>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</si>
  <si>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</si>
  <si>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</si>
  <si>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</si>
  <si>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</si>
  <si>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</si>
  <si>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</si>
  <si>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</si>
  <si>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</si>
  <si>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</si>
  <si>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</si>
  <si>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</si>
  <si>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</si>
  <si>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</si>
  <si>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</si>
  <si>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</si>
  <si>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</si>
  <si>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</si>
  <si>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</si>
  <si>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</si>
  <si>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</si>
  <si>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</si>
  <si>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</si>
  <si>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</si>
  <si>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</si>
  <si>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</si>
  <si>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</si>
  <si>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</si>
  <si>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</si>
  <si>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</si>
  <si>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</si>
  <si>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</si>
  <si>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</si>
  <si>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</si>
  <si>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</si>
  <si>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</si>
  <si>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</si>
  <si>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</si>
  <si>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</si>
  <si>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</si>
  <si>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</si>
  <si>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</si>
  <si>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</si>
  <si>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</si>
  <si>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</si>
  <si>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</si>
  <si>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</si>
  <si>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</si>
  <si>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</si>
  <si>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</si>
  <si>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</si>
  <si>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</si>
  <si>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</si>
  <si>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</si>
  <si>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</si>
  <si>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</si>
  <si>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</si>
  <si>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</si>
  <si>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</si>
  <si>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</si>
  <si>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</si>
  <si>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</si>
  <si>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</si>
  <si>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</si>
  <si>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</si>
  <si>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</si>
  <si>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</si>
  <si>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</si>
  <si>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</si>
  <si>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</si>
  <si>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</si>
  <si>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</si>
  <si>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</si>
  <si>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</si>
  <si>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</si>
  <si>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</si>
  <si>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</si>
  <si>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</si>
  <si>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</si>
  <si>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</si>
  <si>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</si>
  <si>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</si>
  <si>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</si>
  <si>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</si>
  <si>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</si>
  <si>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</si>
  <si>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</si>
  <si>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</si>
  <si>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</si>
  <si>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</si>
  <si>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</si>
  <si>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</si>
  <si>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</si>
  <si>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</si>
  <si>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</si>
  <si>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</si>
  <si>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</si>
  <si>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</si>
  <si>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</si>
  <si>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</si>
  <si>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</si>
  <si>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</si>
  <si>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</si>
  <si>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</si>
  <si>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</si>
  <si>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</si>
  <si>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</si>
  <si>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</si>
  <si>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</si>
  <si>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</si>
  <si>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</si>
  <si>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</si>
  <si>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</si>
  <si>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</si>
  <si>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</si>
  <si>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</si>
  <si>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</si>
  <si>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</si>
  <si>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</si>
  <si>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</si>
  <si>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</si>
  <si>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</si>
  <si>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</si>
  <si>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</si>
  <si>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</si>
  <si>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</si>
  <si>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</si>
  <si>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</si>
  <si>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</si>
  <si>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</si>
  <si>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</si>
  <si>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</si>
  <si>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</si>
  <si>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</si>
  <si>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</si>
  <si>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</si>
  <si>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</si>
  <si>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</si>
  <si>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</si>
  <si>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</si>
  <si>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</si>
  <si>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</si>
  <si>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</si>
  <si>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</si>
  <si>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</si>
  <si>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</si>
  <si>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</si>
  <si>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</si>
  <si>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</si>
  <si>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</si>
  <si>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</si>
  <si>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</si>
  <si>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</si>
  <si>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</si>
  <si>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</si>
  <si>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</si>
  <si>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</si>
  <si>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</si>
  <si>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</si>
  <si>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</si>
  <si>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</si>
  <si>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</si>
  <si>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</si>
  <si>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</si>
  <si>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</si>
  <si>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</si>
  <si>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</si>
  <si>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</si>
  <si>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</si>
  <si>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</si>
  <si>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</si>
  <si>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</si>
  <si>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</si>
  <si>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</si>
  <si>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</si>
  <si>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</si>
  <si>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</si>
  <si>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</si>
  <si>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</si>
  <si>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</si>
  <si>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</si>
  <si>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</si>
  <si>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</si>
  <si>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</si>
  <si>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</si>
  <si>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</si>
  <si>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</si>
  <si>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</si>
  <si>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</si>
  <si>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</si>
  <si>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</si>
  <si>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</si>
  <si>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</si>
  <si>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</si>
  <si>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</si>
  <si>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</si>
  <si>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</si>
  <si>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</si>
  <si>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</si>
  <si>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</si>
  <si>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</si>
  <si>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</si>
  <si>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</si>
  <si>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</si>
  <si>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</si>
  <si>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</si>
  <si>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</si>
  <si>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</si>
  <si>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</si>
  <si>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</si>
  <si>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</si>
  <si>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</si>
  <si>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</si>
  <si>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</si>
  <si>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</si>
  <si>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</si>
  <si>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</si>
  <si>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</si>
  <si>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</si>
  <si>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</si>
  <si>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</si>
  <si>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</si>
  <si>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</si>
  <si>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</si>
  <si>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</si>
  <si>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</si>
  <si>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</si>
  <si>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</si>
  <si>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</si>
  <si>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</si>
  <si>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</si>
  <si>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</si>
  <si>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</si>
  <si>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</si>
  <si>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</si>
  <si>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</si>
  <si>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</si>
  <si>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</si>
  <si>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</si>
  <si>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</si>
  <si>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</si>
  <si>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</si>
  <si>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</si>
  <si>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</si>
  <si>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</si>
  <si>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</si>
  <si>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</si>
  <si>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</si>
  <si>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</si>
  <si>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</si>
  <si>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</si>
  <si>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</si>
  <si>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</si>
  <si>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</si>
  <si>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</si>
  <si>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</si>
  <si>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</si>
  <si>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</si>
  <si>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</si>
  <si>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</si>
  <si>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</si>
  <si>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</si>
  <si>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</si>
  <si>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</si>
  <si>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</si>
  <si>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</si>
  <si>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</si>
  <si>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</si>
  <si>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</si>
  <si>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</si>
  <si>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</si>
  <si>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</si>
  <si>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</si>
  <si>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</si>
  <si>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</si>
  <si>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</si>
  <si>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</si>
  <si>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</si>
  <si>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</si>
  <si>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</si>
  <si>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</si>
  <si>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</si>
  <si>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</si>
  <si>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</si>
  <si>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</si>
  <si>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</si>
  <si>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</si>
  <si>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</si>
  <si>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</si>
  <si>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</si>
  <si>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</si>
  <si>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</si>
  <si>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</si>
  <si>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</si>
  <si>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</si>
  <si>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</si>
  <si>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</si>
  <si>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</si>
  <si>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</si>
  <si>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</si>
  <si>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</si>
  <si>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</si>
  <si>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</si>
  <si>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</si>
  <si>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</si>
  <si>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</si>
  <si>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</si>
  <si>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</si>
  <si>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</si>
  <si>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</si>
  <si>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</si>
  <si>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</si>
  <si>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</si>
  <si>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</si>
  <si>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</si>
  <si>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</si>
  <si>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</si>
  <si>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</si>
  <si>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</si>
  <si>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</si>
  <si>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</si>
  <si>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</si>
  <si>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</si>
  <si>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</si>
  <si>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</si>
  <si>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</si>
  <si>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</si>
  <si>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</si>
  <si>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</si>
  <si>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</si>
  <si>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</si>
  <si>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</si>
  <si>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</si>
  <si>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</si>
  <si>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</si>
  <si>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</si>
  <si>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</si>
  <si>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</si>
  <si>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</si>
  <si>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</si>
  <si>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</si>
  <si>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</si>
  <si>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</si>
  <si>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</si>
  <si>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</si>
  <si>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</si>
  <si>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</si>
  <si>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</si>
  <si>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</si>
  <si>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</si>
  <si>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</si>
  <si>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</si>
  <si>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</si>
  <si>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</si>
  <si>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</si>
  <si>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</si>
  <si>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</si>
  <si>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</si>
  <si>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</si>
  <si>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</si>
  <si>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</si>
  <si>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</si>
  <si>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</si>
  <si>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</si>
  <si>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</si>
  <si>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</si>
  <si>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</si>
  <si>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</si>
  <si>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</si>
  <si>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</si>
  <si>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</si>
  <si>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</si>
  <si>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</si>
  <si>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</si>
  <si>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</si>
  <si>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</si>
  <si>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</si>
  <si>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</si>
  <si>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</si>
  <si>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</si>
  <si>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</si>
  <si>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</si>
  <si>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</si>
  <si>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</si>
  <si>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</si>
  <si>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</si>
  <si>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</si>
  <si>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</si>
  <si>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</si>
  <si>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</si>
  <si>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</si>
  <si>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</si>
  <si>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</si>
  <si>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</si>
  <si>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</si>
  <si>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</si>
  <si>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</si>
  <si>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</si>
  <si>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</si>
  <si>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</si>
  <si>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</si>
  <si>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</si>
  <si>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</si>
  <si>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</si>
  <si>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</si>
  <si>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</si>
  <si>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</si>
  <si>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</si>
  <si>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</si>
  <si>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</si>
  <si>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</si>
  <si>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</si>
  <si>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</si>
  <si>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</si>
  <si>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</si>
  <si>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</si>
  <si>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</si>
  <si>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</si>
  <si>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</si>
  <si>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</si>
  <si>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</si>
  <si>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</si>
  <si>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</si>
  <si>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</si>
  <si>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</si>
  <si>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</si>
  <si>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</si>
  <si>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</si>
  <si>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</si>
  <si>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</si>
  <si>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</si>
  <si>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</si>
  <si>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</si>
  <si>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</si>
  <si>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</si>
  <si>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</si>
  <si>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</si>
  <si>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</si>
  <si>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</si>
  <si>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</si>
  <si>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</si>
  <si>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</si>
  <si>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</si>
  <si>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</si>
  <si>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</si>
  <si>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</si>
  <si>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</si>
  <si>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</si>
  <si>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</si>
  <si>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</si>
  <si>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</si>
  <si>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</si>
  <si>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</si>
  <si>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</si>
  <si>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</si>
  <si>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</si>
  <si>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</si>
  <si>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</si>
  <si>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</si>
  <si>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</si>
  <si>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</si>
  <si>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</si>
  <si>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</si>
  <si>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</si>
  <si>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</si>
  <si>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</si>
  <si>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</si>
  <si>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</si>
  <si>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</si>
  <si>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</si>
  <si>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</si>
  <si>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</si>
  <si>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</si>
  <si>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</si>
  <si>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</si>
  <si>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</si>
  <si>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</si>
  <si>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</si>
  <si>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</si>
  <si>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</si>
  <si>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</si>
  <si>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</si>
  <si>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</si>
  <si>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</si>
  <si>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</si>
  <si>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</si>
  <si>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</si>
  <si>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</si>
  <si>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</si>
  <si>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</si>
  <si>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</si>
  <si>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</si>
  <si>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</si>
  <si>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</si>
  <si>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</si>
  <si>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</si>
  <si>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</si>
  <si>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</si>
  <si>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</si>
  <si>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</si>
  <si>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</si>
  <si>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</si>
  <si>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</si>
  <si>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</si>
  <si>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</si>
  <si>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</si>
  <si>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</si>
  <si>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</si>
  <si>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</si>
  <si>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</si>
  <si>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</si>
  <si>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</si>
  <si>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</si>
  <si>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</si>
  <si>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</si>
  <si>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</si>
  <si>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</si>
  <si>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</si>
  <si>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</si>
  <si>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</si>
  <si>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</si>
  <si>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</si>
  <si>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</si>
  <si>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</si>
  <si>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</si>
  <si>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</si>
  <si>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</si>
  <si>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</si>
  <si>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</si>
  <si>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</si>
  <si>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</si>
  <si>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</si>
  <si>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</si>
  <si>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</si>
  <si>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</si>
  <si>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</si>
  <si>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</si>
  <si>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</si>
  <si>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</si>
  <si>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</si>
  <si>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</si>
  <si>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</si>
  <si>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</si>
  <si>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</si>
  <si>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</si>
  <si>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</si>
  <si>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</si>
  <si>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</si>
  <si>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</si>
  <si>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</si>
  <si>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</si>
  <si>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</si>
  <si>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</si>
  <si>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</si>
  <si>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</si>
  <si>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</si>
  <si>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</si>
  <si>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</si>
  <si>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</si>
  <si>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</si>
  <si>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</si>
  <si>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</si>
  <si>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</si>
  <si>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</si>
  <si>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</si>
  <si>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</si>
  <si>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</si>
  <si>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</si>
  <si>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</si>
  <si>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</si>
  <si>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</si>
  <si>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</si>
  <si>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</si>
  <si>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</si>
  <si>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</si>
  <si>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</si>
  <si>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</si>
  <si>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</si>
  <si>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</si>
  <si>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</si>
  <si>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</si>
  <si>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</si>
  <si>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</si>
  <si>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</si>
  <si>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</si>
  <si>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</si>
  <si>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</si>
  <si>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</si>
  <si>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</si>
  <si>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</si>
  <si>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</si>
  <si>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</si>
  <si>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</si>
  <si>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</si>
  <si>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</si>
  <si>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</si>
  <si>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</si>
  <si>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</si>
  <si>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</si>
  <si>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</si>
  <si>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</si>
  <si>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</si>
  <si>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</si>
  <si>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</si>
  <si>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</si>
  <si>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</si>
  <si>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</si>
  <si>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</si>
  <si>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</si>
  <si>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</si>
  <si>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</si>
  <si>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</si>
  <si>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</si>
  <si>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</si>
  <si>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</si>
  <si>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</si>
  <si>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</si>
  <si>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</si>
  <si>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</si>
  <si>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</si>
  <si>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</si>
  <si>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</si>
  <si>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</si>
  <si>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</si>
  <si>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</si>
  <si>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</si>
  <si>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</si>
  <si>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</si>
  <si>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</si>
  <si>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</si>
  <si>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</si>
  <si>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</si>
  <si>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</si>
  <si>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</si>
  <si>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</si>
  <si>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</si>
  <si>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</si>
  <si>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</si>
  <si>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</si>
  <si>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</si>
  <si>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</si>
  <si>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</si>
  <si>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</si>
  <si>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</si>
  <si>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</si>
  <si>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</si>
  <si>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</si>
  <si>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</si>
  <si>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</si>
  <si>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</si>
  <si>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</si>
  <si>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</si>
  <si>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</si>
  <si>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</si>
  <si>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</si>
  <si>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</si>
  <si>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</si>
  <si>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</si>
  <si>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</si>
  <si>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</si>
  <si>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</si>
  <si>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</si>
  <si>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</si>
  <si>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</si>
  <si>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</si>
  <si>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</si>
  <si>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</si>
  <si>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</si>
  <si>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</si>
  <si>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</si>
  <si>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</si>
  <si>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</si>
  <si>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</si>
  <si>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</si>
  <si>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</si>
  <si>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</si>
  <si>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</si>
  <si>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</si>
  <si>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</si>
  <si>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</si>
  <si>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</si>
  <si>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</si>
  <si>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</si>
  <si>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</si>
  <si>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</si>
  <si>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</si>
  <si>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</si>
  <si>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</si>
  <si>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</si>
  <si>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</si>
  <si>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</si>
  <si>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</si>
  <si>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</si>
  <si>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</si>
  <si>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</si>
  <si>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</si>
  <si>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</si>
  <si>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</si>
  <si>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</si>
  <si>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</si>
  <si>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</si>
  <si>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</si>
  <si>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</si>
  <si>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</si>
  <si>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</si>
  <si>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</si>
  <si>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</si>
  <si>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</si>
  <si>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</si>
  <si>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</si>
  <si>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</si>
  <si>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</si>
  <si>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</si>
  <si>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</si>
  <si>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</si>
  <si>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</si>
  <si>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</si>
  <si>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</si>
  <si>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</si>
  <si>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</si>
  <si>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</si>
  <si>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</si>
  <si>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</si>
  <si>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</si>
  <si>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</si>
  <si>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</si>
  <si>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</si>
  <si>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</si>
  <si>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</si>
  <si>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</si>
  <si>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</si>
  <si>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</si>
  <si>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</si>
  <si>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</si>
  <si>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</si>
  <si>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</si>
  <si>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</si>
  <si>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</si>
  <si>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</si>
  <si>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</si>
  <si>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</si>
  <si>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</si>
  <si>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</si>
  <si>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</si>
  <si>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</si>
  <si>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</si>
  <si>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</si>
  <si>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</si>
  <si>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</si>
  <si>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</si>
  <si>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</si>
  <si>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</si>
  <si>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</si>
  <si>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</si>
  <si>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</si>
  <si>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</si>
  <si>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</si>
  <si>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</si>
  <si>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</si>
  <si>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</si>
  <si>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</si>
  <si>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</si>
  <si>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</si>
  <si>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</si>
  <si>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</si>
  <si>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</si>
  <si>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</si>
  <si>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</si>
  <si>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</si>
  <si>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</si>
  <si>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</si>
  <si>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</si>
  <si>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</si>
  <si>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</si>
  <si>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</si>
  <si>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</si>
  <si>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</si>
  <si>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</si>
  <si>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</si>
  <si>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</si>
  <si>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</si>
  <si>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</si>
  <si>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</si>
  <si>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</si>
  <si>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</si>
  <si>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</si>
  <si>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</si>
  <si>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</si>
  <si>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</si>
  <si>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</si>
  <si>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</si>
  <si>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</si>
  <si>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</si>
  <si>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</si>
  <si>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</si>
  <si>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</si>
  <si>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</si>
  <si>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</si>
  <si>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</si>
  <si>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</si>
  <si>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</si>
  <si>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</si>
  <si>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</si>
  <si>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</si>
  <si>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</si>
  <si>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</si>
  <si>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</si>
  <si>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</si>
  <si>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</si>
  <si>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</si>
  <si>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</si>
  <si>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</si>
  <si>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</si>
  <si>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</si>
  <si>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</si>
  <si>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</si>
  <si>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</si>
  <si>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</si>
  <si>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</si>
  <si>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</si>
  <si>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</si>
  <si>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</si>
  <si>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</si>
  <si>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</si>
  <si>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</si>
  <si>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</si>
  <si>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</si>
  <si>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</si>
  <si>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</si>
  <si>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</si>
  <si>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</si>
  <si>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</si>
  <si>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</si>
  <si>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</si>
  <si>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</si>
  <si>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</si>
  <si>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</si>
  <si>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</si>
  <si>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</si>
  <si>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</si>
  <si>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</si>
  <si>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</si>
  <si>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</si>
  <si>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</si>
  <si>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</si>
  <si>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</si>
  <si>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</si>
  <si>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</si>
  <si>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</si>
  <si>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</si>
  <si>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</si>
  <si>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</si>
  <si>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</si>
  <si>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</si>
  <si>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</si>
  <si>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</si>
  <si>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</si>
  <si>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</si>
  <si>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</si>
  <si>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</si>
  <si>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</si>
  <si>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</si>
  <si>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</si>
  <si>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</si>
  <si>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</si>
  <si>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</si>
  <si>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</si>
  <si>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</si>
  <si>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</si>
  <si>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</si>
  <si>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</si>
  <si>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</si>
  <si>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</si>
  <si>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</si>
  <si>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</si>
  <si>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</si>
  <si>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</si>
  <si>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</si>
  <si>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</si>
  <si>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</si>
  <si>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</si>
  <si>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</si>
  <si>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</si>
  <si>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</si>
  <si>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</si>
  <si>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</si>
  <si>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</si>
  <si>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</si>
  <si>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</si>
  <si>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</si>
  <si>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</si>
  <si>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</si>
  <si>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</si>
  <si>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</si>
  <si>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</si>
  <si>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</si>
  <si>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</si>
  <si>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</si>
  <si>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</si>
  <si>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</si>
  <si>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</si>
  <si>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</si>
  <si>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</si>
  <si>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</si>
  <si>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</si>
  <si>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</si>
  <si>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</si>
  <si>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</si>
  <si>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</si>
  <si>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</si>
  <si>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</si>
  <si>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</si>
  <si>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</si>
  <si>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</si>
  <si>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</si>
  <si>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</si>
  <si>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</si>
  <si>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</si>
  <si>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</si>
  <si>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</si>
  <si>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</si>
  <si>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</si>
  <si>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</si>
  <si>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</si>
  <si>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</si>
  <si>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</si>
  <si>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</si>
  <si>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</si>
  <si>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</si>
  <si>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</si>
  <si>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</si>
  <si>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</si>
  <si>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</si>
  <si>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</si>
  <si>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</si>
  <si>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</si>
  <si>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</si>
  <si>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</si>
  <si>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</si>
  <si>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</si>
  <si>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</si>
  <si>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</si>
  <si>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</si>
  <si>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</si>
  <si>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</si>
  <si>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</si>
  <si>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</si>
  <si>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</si>
  <si>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</si>
  <si>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</si>
  <si>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</si>
  <si>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</si>
  <si>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</si>
  <si>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</si>
  <si>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</si>
  <si>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</si>
  <si>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</si>
  <si>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</si>
  <si>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</si>
  <si>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</si>
  <si>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</si>
  <si>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</si>
  <si>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</si>
  <si>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</si>
  <si>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</si>
  <si>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</si>
  <si>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</si>
  <si>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</si>
  <si>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</si>
  <si>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</si>
  <si>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</si>
  <si>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</si>
  <si>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</si>
  <si>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</si>
  <si>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</si>
  <si>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</si>
  <si>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</si>
  <si>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</si>
  <si>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</si>
  <si>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</si>
  <si>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</si>
  <si>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</si>
  <si>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</si>
  <si>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</si>
  <si>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</si>
  <si>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</si>
  <si>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</si>
  <si>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</si>
  <si>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</si>
  <si>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</si>
  <si>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</si>
  <si>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</si>
  <si>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</si>
  <si>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</si>
  <si>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</si>
  <si>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</si>
  <si>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</si>
  <si>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</si>
  <si>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</si>
  <si>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</si>
  <si>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</si>
  <si>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</si>
  <si>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</si>
  <si>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</si>
  <si>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</si>
  <si>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</si>
  <si>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</si>
  <si>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</si>
  <si>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</si>
  <si>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</si>
  <si>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</si>
  <si>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</si>
  <si>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</si>
  <si>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</si>
  <si>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</si>
  <si>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</si>
  <si>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</si>
  <si>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</si>
  <si>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</si>
  <si>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</si>
  <si>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</si>
  <si>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</si>
  <si>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</si>
  <si>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</si>
  <si>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</si>
  <si>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</si>
  <si>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</si>
  <si>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</si>
  <si>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</si>
  <si>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</si>
  <si>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</si>
  <si>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</si>
  <si>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</si>
  <si>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</si>
  <si>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</si>
  <si>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</si>
  <si>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</si>
  <si>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</si>
  <si>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</si>
  <si>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</si>
  <si>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</si>
  <si>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</si>
  <si>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</si>
  <si>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</si>
  <si>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</si>
  <si>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</si>
  <si>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</si>
  <si>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</si>
  <si>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</si>
  <si>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</si>
  <si>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</si>
  <si>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</si>
  <si>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</si>
  <si>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</si>
  <si>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</si>
  <si>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</si>
  <si>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</si>
  <si>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</si>
  <si>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</si>
  <si>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</si>
  <si>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</si>
  <si>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</si>
  <si>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</si>
  <si>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</si>
  <si>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</si>
  <si>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</si>
  <si>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</si>
  <si>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</si>
  <si>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</si>
  <si>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</si>
  <si>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</si>
  <si>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</si>
  <si>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</si>
  <si>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</si>
  <si>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</si>
  <si>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</si>
  <si>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</si>
  <si>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</si>
  <si>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</si>
  <si>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</si>
  <si>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</si>
  <si>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</si>
  <si>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</si>
  <si>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</si>
  <si>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</si>
  <si>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</si>
  <si>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</si>
  <si>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</si>
  <si>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</si>
  <si>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</si>
  <si>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</si>
  <si>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</si>
  <si>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</si>
  <si>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</si>
  <si>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</si>
  <si>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</si>
  <si>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</si>
  <si>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</si>
  <si>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</si>
  <si>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</si>
  <si>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</si>
  <si>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</si>
  <si>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</si>
  <si>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</si>
  <si>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</si>
  <si>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</si>
  <si>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</si>
  <si>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</si>
  <si>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</si>
  <si>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</si>
  <si>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</si>
  <si>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</si>
  <si>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</si>
  <si>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</si>
  <si>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</si>
  <si>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</si>
  <si>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</si>
  <si>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</si>
  <si>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</si>
  <si>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</si>
  <si>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</si>
  <si>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</si>
  <si>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</si>
  <si>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</si>
  <si>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</si>
  <si>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</si>
  <si>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</si>
  <si>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</si>
  <si>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</si>
  <si>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</si>
  <si>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</si>
  <si>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</si>
  <si>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</si>
  <si>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</si>
  <si>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</si>
  <si>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</si>
  <si>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</si>
  <si>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</si>
  <si>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</si>
  <si>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</si>
  <si>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</si>
  <si>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</si>
  <si>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</si>
  <si>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</si>
  <si>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</si>
  <si>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</si>
  <si>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</si>
  <si>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</si>
  <si>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</si>
  <si>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</si>
  <si>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</si>
  <si>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</si>
  <si>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</si>
  <si>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</si>
  <si>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</si>
  <si>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</si>
  <si>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</si>
  <si>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</si>
  <si>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</si>
  <si>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</si>
  <si>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</si>
  <si>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</si>
  <si>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</si>
  <si>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</si>
  <si>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</si>
  <si>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</si>
  <si>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</si>
  <si>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</si>
  <si>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</si>
  <si>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</si>
  <si>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</si>
  <si>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</si>
  <si>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</si>
  <si>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</si>
  <si>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</si>
  <si>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</si>
  <si>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</si>
  <si>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</si>
  <si>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</si>
  <si>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</si>
  <si>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</si>
  <si>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</si>
  <si>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</si>
  <si>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</si>
  <si>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</si>
  <si>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</si>
  <si>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</si>
  <si>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</si>
  <si>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</si>
  <si>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</si>
  <si>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</si>
  <si>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</si>
  <si>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</si>
  <si>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</si>
  <si>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</si>
  <si>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</si>
  <si>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</si>
  <si>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</si>
  <si>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</si>
  <si>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</si>
  <si>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</si>
  <si>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</si>
  <si>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</si>
  <si>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</si>
  <si>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</si>
  <si>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</si>
  <si>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</si>
  <si>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</si>
  <si>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</si>
  <si>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</si>
  <si>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</si>
  <si>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</si>
  <si>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</si>
  <si>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</si>
  <si>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</si>
  <si>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</si>
  <si>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</si>
  <si>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</si>
  <si>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</si>
  <si>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</si>
  <si>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</si>
  <si>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</si>
  <si>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</si>
  <si>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</si>
  <si>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</si>
  <si>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</si>
  <si>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</si>
  <si>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</si>
  <si>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</si>
  <si>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</si>
  <si>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</si>
  <si>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</si>
  <si>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</si>
  <si>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</si>
  <si>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</si>
  <si>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</si>
  <si>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</si>
  <si>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</si>
  <si>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</si>
  <si>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</si>
  <si>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</si>
  <si>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</si>
  <si>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</si>
  <si>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</si>
  <si>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</si>
  <si>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</si>
  <si>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</si>
  <si>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</si>
  <si>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</si>
  <si>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</si>
  <si>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</si>
  <si>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</si>
  <si>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</si>
  <si>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</si>
  <si>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</si>
  <si>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</si>
  <si>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</si>
  <si>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</si>
  <si>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</si>
  <si>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</si>
  <si>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</si>
  <si>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</si>
  <si>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</si>
  <si>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</si>
  <si>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</si>
  <si>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</si>
  <si>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</si>
  <si>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</si>
  <si>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</si>
  <si>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</si>
  <si>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</si>
  <si>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</si>
  <si>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</si>
  <si>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</si>
  <si>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</si>
  <si>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</si>
  <si>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</si>
  <si>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</si>
  <si>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</si>
  <si>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</si>
  <si>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</si>
  <si>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</si>
  <si>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</si>
  <si>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</si>
  <si>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</si>
  <si>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</si>
  <si>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</si>
  <si>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</si>
  <si>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</si>
  <si>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</si>
  <si>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</si>
  <si>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</si>
  <si>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</si>
  <si>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</si>
  <si>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</si>
  <si>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</si>
  <si>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</si>
  <si>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</si>
  <si>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</si>
  <si>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</si>
  <si>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</si>
  <si>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</si>
  <si>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</si>
  <si>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</si>
  <si>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</si>
  <si>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</si>
  <si>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</si>
  <si>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</si>
  <si>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</si>
  <si>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</si>
  <si>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</si>
  <si>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</si>
  <si>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</si>
  <si>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</si>
  <si>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</si>
  <si>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</si>
  <si>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</si>
  <si>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</si>
  <si>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</si>
  <si>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</si>
  <si>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</si>
  <si>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</si>
  <si>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</si>
  <si>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</si>
  <si>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</si>
  <si>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</si>
  <si>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</si>
  <si>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</si>
  <si>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</si>
  <si>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</si>
  <si>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</si>
  <si>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</si>
  <si>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</si>
  <si>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</si>
  <si>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</si>
  <si>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</si>
  <si>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</si>
  <si>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</si>
  <si>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</si>
  <si>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</si>
  <si>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</si>
  <si>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</si>
  <si>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</si>
  <si>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</si>
  <si>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</si>
  <si>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</si>
  <si>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</si>
  <si>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</si>
  <si>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</si>
  <si>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</si>
  <si>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</si>
  <si>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</si>
  <si>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</si>
  <si>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</si>
  <si>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</si>
  <si>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</si>
  <si>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</si>
  <si>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</si>
  <si>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</si>
  <si>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</si>
  <si>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</si>
  <si>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</si>
  <si>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</si>
  <si>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</si>
  <si>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</si>
  <si>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</si>
  <si>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</si>
  <si>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</si>
  <si>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</si>
  <si>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</si>
  <si>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</si>
  <si>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</si>
  <si>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</si>
  <si>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</si>
  <si>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</si>
  <si>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</si>
  <si>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</si>
  <si>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</si>
  <si>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</si>
  <si>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</si>
  <si>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</si>
  <si>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</si>
  <si>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</si>
  <si>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</si>
  <si>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</si>
  <si>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</si>
  <si>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</si>
  <si>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</si>
  <si>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</si>
  <si>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</si>
  <si>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</si>
  <si>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</si>
  <si>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</si>
  <si>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</si>
  <si>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</si>
  <si>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</si>
  <si>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</si>
  <si>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</si>
  <si>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</si>
  <si>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</si>
  <si>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</si>
  <si>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</si>
  <si>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</si>
  <si>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</si>
  <si>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</si>
  <si>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</si>
  <si>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</si>
  <si>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</si>
  <si>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</si>
  <si>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</si>
  <si>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</si>
  <si>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</si>
  <si>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</si>
  <si>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</si>
  <si>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</si>
  <si>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</si>
  <si>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</si>
  <si>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</si>
  <si>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</si>
  <si>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</si>
  <si>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</si>
  <si>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</si>
  <si>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</si>
  <si>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</si>
  <si>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</si>
  <si>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</si>
  <si>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</si>
  <si>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</si>
  <si>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</si>
  <si>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</si>
  <si>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</si>
  <si>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</si>
  <si>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</si>
  <si>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</si>
  <si>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</si>
  <si>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</si>
  <si>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</si>
  <si>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</si>
  <si>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</si>
  <si>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</si>
  <si>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</si>
  <si>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</si>
  <si>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</si>
  <si>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</si>
  <si>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</si>
  <si>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</si>
  <si>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</si>
  <si>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</si>
  <si>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</si>
  <si>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</si>
  <si>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</si>
  <si>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</si>
  <si>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</si>
  <si>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</si>
  <si>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</si>
  <si>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</si>
  <si>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</si>
  <si>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</si>
  <si>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</si>
  <si>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</si>
  <si>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</si>
  <si>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</si>
  <si>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</si>
  <si>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</si>
  <si>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</si>
  <si>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</si>
  <si>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</si>
  <si>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</si>
  <si>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</si>
  <si>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</si>
  <si>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</si>
  <si>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</si>
  <si>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</si>
  <si>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</si>
  <si>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</si>
  <si>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</si>
  <si>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</si>
  <si>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</si>
  <si>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</si>
  <si>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</si>
  <si>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</si>
  <si>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</si>
  <si>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</si>
  <si>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</si>
  <si>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</si>
  <si>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</si>
  <si>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</si>
  <si>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</si>
  <si>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</si>
  <si>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</si>
  <si>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</si>
  <si>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</si>
  <si>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</si>
  <si>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</si>
  <si>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</si>
  <si>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</si>
  <si>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</si>
  <si>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</si>
  <si>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</si>
  <si>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</si>
  <si>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</si>
  <si>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</si>
  <si>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</si>
  <si>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</si>
  <si>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</si>
  <si>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</si>
  <si>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</si>
  <si>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</si>
  <si>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</si>
  <si>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</si>
  <si>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</si>
  <si>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</si>
  <si>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</si>
  <si>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</si>
  <si>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</si>
  <si>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</si>
  <si>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</si>
  <si>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</si>
  <si>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</si>
  <si>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</si>
  <si>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</si>
  <si>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</si>
  <si>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</si>
  <si>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</si>
  <si>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</si>
  <si>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</si>
  <si>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</si>
  <si>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</si>
  <si>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</si>
  <si>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</si>
  <si>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</si>
  <si>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</si>
  <si>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</si>
  <si>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</si>
  <si>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</si>
  <si>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</si>
  <si>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</si>
  <si>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</si>
  <si>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</si>
  <si>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</si>
  <si>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</si>
  <si>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</si>
  <si>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</si>
  <si>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</si>
  <si>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</si>
  <si>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</si>
  <si>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</si>
  <si>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</si>
  <si>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</si>
  <si>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</si>
  <si>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</si>
  <si>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</si>
  <si>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</si>
  <si>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</si>
  <si>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</si>
  <si>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</si>
  <si>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</si>
  <si>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</si>
  <si>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</si>
  <si>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</si>
  <si>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</si>
  <si>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</si>
  <si>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</si>
  <si>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</si>
  <si>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</si>
  <si>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</si>
  <si>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</si>
  <si>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</si>
  <si>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</si>
  <si>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</si>
  <si>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</si>
  <si>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</si>
  <si>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</si>
  <si>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</si>
  <si>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</si>
  <si>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</si>
  <si>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</si>
  <si>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</si>
  <si>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</si>
  <si>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</si>
  <si>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</si>
  <si>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</si>
  <si>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</si>
  <si>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</si>
  <si>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</si>
  <si>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</si>
  <si>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</si>
  <si>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</si>
  <si>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</si>
  <si>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</si>
  <si>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</si>
  <si>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</si>
  <si>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</si>
  <si>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</si>
  <si>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</si>
  <si>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</si>
  <si>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</si>
  <si>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</si>
  <si>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</si>
  <si>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</si>
  <si>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</si>
  <si>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</si>
  <si>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</si>
  <si>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</si>
  <si>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</si>
  <si>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</si>
  <si>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</si>
  <si>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</si>
  <si>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</si>
  <si>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</si>
  <si>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</si>
  <si>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</si>
  <si>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</si>
  <si>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</si>
  <si>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</si>
  <si>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</si>
  <si>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</si>
  <si>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</si>
  <si>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</si>
  <si>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</si>
  <si>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</si>
  <si>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</si>
  <si>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</si>
  <si>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</si>
  <si>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</si>
  <si>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</si>
  <si>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</si>
  <si>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</si>
  <si>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</si>
  <si>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</si>
  <si>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</si>
  <si>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</si>
  <si>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</si>
  <si>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</si>
  <si>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</si>
  <si>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</si>
  <si>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</si>
  <si>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</si>
  <si>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</si>
  <si>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</si>
  <si>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</si>
  <si>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</si>
  <si>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</si>
  <si>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</si>
  <si>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</si>
  <si>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</si>
  <si>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</si>
  <si>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</si>
  <si>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</si>
  <si>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</si>
  <si>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</si>
  <si>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</si>
  <si>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</si>
  <si>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</si>
  <si>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</si>
  <si>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</si>
  <si>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</si>
  <si>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</si>
  <si>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</si>
  <si>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</si>
  <si>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</si>
  <si>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</si>
  <si>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</si>
  <si>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</si>
  <si>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</si>
  <si>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</si>
  <si>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</si>
  <si>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</si>
  <si>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</si>
  <si>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</si>
  <si>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</si>
  <si>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</si>
  <si>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</si>
  <si>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</si>
  <si>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</si>
  <si>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</si>
  <si>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</si>
  <si>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</si>
  <si>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</si>
  <si>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</si>
  <si>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</si>
  <si>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</si>
  <si>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</si>
  <si>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</si>
  <si>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</si>
  <si>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</si>
  <si>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</si>
  <si>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</si>
  <si>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</si>
  <si>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</si>
  <si>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</si>
  <si>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</si>
  <si>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</si>
  <si>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</si>
  <si>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</si>
  <si>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</si>
  <si>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</si>
  <si>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</si>
  <si>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</si>
  <si>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</si>
  <si>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</si>
  <si>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</si>
  <si>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</si>
  <si>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</si>
  <si>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</si>
  <si>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</si>
  <si>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</si>
  <si>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</si>
  <si>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</si>
  <si>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</si>
  <si>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</si>
  <si>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</si>
  <si>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</si>
  <si>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</si>
  <si>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</si>
  <si>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</si>
  <si>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</si>
  <si>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</si>
  <si>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</si>
  <si>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</si>
  <si>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</si>
  <si>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</si>
  <si>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</si>
  <si>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</si>
  <si>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</si>
  <si>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</si>
  <si>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</si>
  <si>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</si>
  <si>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</si>
  <si>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</si>
  <si>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</si>
  <si>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</si>
  <si>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</si>
  <si>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</si>
  <si>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</si>
  <si>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</si>
  <si>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</si>
  <si>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</si>
  <si>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</si>
  <si>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</si>
  <si>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</si>
  <si>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</si>
  <si>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</si>
  <si>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</si>
  <si>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</si>
  <si>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</si>
  <si>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</si>
  <si>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</si>
  <si>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</si>
  <si>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</si>
  <si>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</si>
  <si>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</si>
  <si>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</si>
  <si>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</si>
  <si>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</si>
  <si>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</si>
  <si>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</si>
  <si>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</si>
  <si>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</si>
  <si>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</si>
  <si>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</si>
  <si>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</si>
  <si>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</si>
  <si>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</si>
  <si>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</si>
  <si>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</si>
  <si>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</si>
  <si>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</si>
  <si>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</si>
  <si>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</si>
  <si>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</si>
  <si>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</si>
  <si>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</si>
  <si>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</si>
  <si>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</si>
  <si>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</si>
  <si>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</si>
  <si>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</si>
  <si>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</si>
  <si>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</si>
  <si>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</si>
  <si>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</si>
  <si>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</si>
  <si>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</si>
  <si>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</si>
  <si>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</si>
  <si>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</si>
  <si>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</si>
  <si>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</si>
  <si>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</si>
  <si>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</si>
  <si>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</si>
  <si>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</si>
  <si>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</si>
  <si>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</si>
  <si>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</si>
  <si>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</si>
  <si>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</si>
  <si>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</si>
  <si>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</si>
  <si>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</si>
  <si>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</si>
  <si>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</si>
  <si>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</si>
  <si>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</si>
  <si>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</si>
  <si>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</si>
  <si>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</si>
  <si>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</si>
  <si>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</si>
  <si>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</si>
  <si>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</si>
  <si>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</si>
  <si>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</si>
  <si>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</si>
  <si>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</si>
  <si>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</si>
  <si>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</si>
  <si>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</si>
  <si>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</si>
  <si>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</si>
  <si>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</si>
  <si>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</si>
  <si>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</si>
  <si>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</si>
  <si>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</si>
  <si>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</si>
  <si>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</si>
  <si>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</si>
  <si>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</si>
  <si>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</si>
  <si>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</si>
  <si>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</si>
  <si>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</si>
  <si>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</si>
  <si>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</si>
  <si>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</si>
  <si>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</si>
  <si>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</si>
  <si>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</si>
  <si>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</si>
  <si>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</si>
  <si>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</si>
  <si>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</si>
  <si>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</si>
  <si>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</si>
  <si>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</si>
  <si>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</si>
  <si>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</si>
  <si>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</si>
  <si>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</si>
  <si>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</si>
  <si>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</si>
  <si>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</si>
  <si>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</si>
  <si>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</si>
  <si>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</si>
  <si>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</si>
  <si>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</si>
  <si>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</si>
  <si>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</si>
  <si>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</si>
  <si>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</si>
  <si>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</si>
  <si>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</si>
  <si>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</si>
  <si>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</si>
  <si>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</si>
  <si>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</si>
  <si>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</si>
  <si>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</si>
  <si>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</si>
  <si>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</si>
  <si>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</si>
  <si>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</si>
  <si>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</si>
  <si>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</si>
  <si>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</si>
  <si>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</si>
  <si>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</si>
  <si>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</si>
  <si>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</si>
  <si>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</si>
  <si>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</si>
  <si>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</si>
  <si>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</si>
  <si>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</si>
  <si>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</si>
  <si>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</si>
  <si>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</si>
  <si>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</si>
  <si>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</si>
  <si>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</si>
  <si>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</si>
  <si>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</si>
  <si>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</si>
  <si>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</si>
  <si>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</si>
  <si>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</si>
  <si>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</si>
  <si>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</si>
  <si>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</si>
  <si>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</si>
  <si>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</si>
  <si>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</si>
  <si>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</si>
  <si>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</si>
  <si>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</si>
  <si>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</si>
  <si>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</si>
  <si>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</si>
  <si>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</si>
  <si>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</si>
  <si>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</si>
  <si>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</si>
  <si>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</si>
  <si>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</si>
  <si>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</si>
  <si>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</si>
  <si>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</si>
  <si>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</si>
  <si>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</si>
  <si>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</si>
  <si>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</si>
  <si>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</si>
  <si>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</si>
  <si>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</si>
  <si>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</si>
  <si>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</si>
  <si>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</si>
  <si>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</si>
  <si>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</si>
  <si>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</si>
  <si>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</si>
  <si>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</si>
  <si>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</si>
  <si>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</si>
  <si>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</si>
  <si>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</si>
  <si>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</si>
  <si>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</si>
  <si>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</si>
  <si>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</si>
  <si>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</si>
  <si>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</si>
  <si>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</si>
  <si>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</si>
  <si>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</si>
  <si>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</si>
  <si>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</si>
  <si>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</si>
  <si>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</si>
  <si>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</si>
  <si>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</si>
  <si>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</si>
  <si>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</si>
  <si>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</si>
  <si>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</si>
  <si>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</si>
  <si>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</si>
  <si>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</si>
  <si>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</si>
  <si>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</si>
  <si>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</si>
  <si>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</si>
  <si>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</si>
  <si>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</si>
  <si>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</si>
  <si>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</si>
  <si>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</si>
  <si>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</si>
  <si>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</si>
  <si>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</si>
  <si>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</si>
  <si>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</si>
  <si>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</si>
  <si>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</si>
  <si>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</si>
  <si>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</si>
  <si>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</si>
  <si>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</si>
  <si>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</si>
  <si>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</si>
  <si>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</si>
  <si>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</si>
  <si>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</si>
  <si>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</si>
  <si>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</si>
  <si>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</si>
  <si>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</si>
  <si>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</si>
  <si>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</si>
  <si>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</si>
  <si>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</si>
  <si>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</si>
  <si>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</si>
  <si>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</si>
  <si>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</si>
  <si>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</si>
  <si>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</si>
  <si>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</si>
  <si>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</si>
  <si>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</si>
  <si>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</si>
  <si>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</si>
  <si>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</si>
  <si>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</si>
  <si>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</si>
  <si>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</si>
  <si>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</si>
  <si>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</si>
  <si>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</si>
  <si>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</si>
  <si>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</si>
  <si>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</si>
  <si>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</si>
  <si>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</si>
  <si>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</si>
  <si>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</si>
  <si>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</si>
  <si>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</si>
  <si>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</si>
  <si>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</si>
  <si>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</si>
  <si>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</si>
  <si>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</si>
  <si>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</si>
  <si>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</si>
  <si>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</si>
  <si>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</si>
  <si>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</si>
  <si>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</si>
  <si>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</si>
  <si>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</si>
  <si>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</si>
  <si>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</si>
  <si>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</si>
  <si>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</si>
  <si>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</si>
  <si>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</si>
  <si>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</si>
  <si>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</si>
  <si>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</si>
  <si>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</si>
  <si>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</si>
  <si>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</si>
  <si>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</si>
  <si>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</si>
  <si>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</si>
  <si>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</si>
  <si>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</si>
  <si>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</si>
  <si>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</si>
  <si>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</si>
  <si>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</si>
  <si>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</si>
  <si>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</si>
  <si>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</si>
  <si>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</si>
  <si>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</si>
  <si>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</si>
  <si>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</si>
  <si>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</si>
  <si>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</si>
  <si>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</si>
  <si>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</si>
  <si>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</si>
  <si>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</si>
  <si>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</si>
  <si>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</si>
  <si>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</si>
  <si>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</si>
  <si>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</si>
  <si>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</si>
  <si>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</si>
  <si>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</si>
  <si>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</si>
  <si>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</si>
  <si>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</si>
  <si>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</si>
  <si>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</si>
  <si>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</si>
  <si>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</si>
  <si>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</si>
  <si>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</si>
  <si>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</si>
  <si>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</si>
  <si>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</si>
  <si>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</si>
  <si>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</si>
  <si>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</si>
  <si>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</si>
  <si>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</si>
  <si>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</si>
  <si>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</si>
  <si>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</si>
  <si>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</si>
  <si>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</si>
  <si>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</si>
  <si>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</si>
  <si>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</si>
  <si>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</si>
  <si>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</si>
  <si>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</si>
  <si>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</si>
  <si>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</si>
  <si>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</si>
  <si>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</si>
  <si>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</si>
  <si>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</si>
  <si>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</si>
  <si>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</si>
  <si>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</si>
  <si>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</si>
  <si>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</si>
  <si>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</si>
  <si>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</si>
  <si>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</si>
  <si>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</si>
  <si>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</si>
  <si>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</si>
  <si>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</si>
  <si>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</si>
  <si>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</si>
  <si>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</si>
  <si>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</si>
  <si>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</si>
  <si>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</si>
  <si>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</si>
  <si>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</si>
  <si>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</si>
  <si>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</si>
  <si>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</si>
  <si>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</si>
  <si>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</si>
  <si>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</si>
  <si>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</si>
  <si>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</si>
  <si>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</si>
  <si>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</si>
  <si>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</si>
  <si>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</si>
  <si>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</si>
  <si>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</si>
  <si>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</si>
  <si>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</si>
  <si>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</si>
  <si>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</si>
  <si>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</si>
  <si>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</si>
  <si>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</si>
  <si>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</si>
  <si>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</si>
  <si>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</si>
  <si>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</si>
  <si>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</si>
  <si>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</si>
  <si>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</si>
  <si>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</si>
  <si>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</si>
  <si>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</si>
  <si>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</si>
  <si>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</si>
  <si>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</si>
  <si>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</si>
  <si>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</si>
  <si>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</si>
  <si>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</si>
  <si>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</si>
  <si>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</si>
  <si>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</si>
  <si>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</si>
  <si>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</si>
  <si>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</si>
  <si>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</si>
  <si>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</si>
  <si>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</si>
  <si>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</si>
  <si>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</si>
  <si>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</si>
  <si>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</si>
  <si>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</si>
  <si>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</si>
  <si>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</si>
  <si>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</si>
  <si>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</si>
  <si>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</si>
  <si>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</si>
  <si>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</si>
  <si>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</si>
  <si>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</si>
  <si>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</si>
  <si>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</si>
  <si>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</si>
  <si>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</si>
  <si>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</si>
  <si>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</si>
  <si>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</si>
  <si>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</si>
  <si>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</si>
  <si>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</si>
  <si>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</si>
  <si>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</si>
  <si>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</si>
  <si>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</si>
  <si>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</si>
  <si>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</si>
  <si>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</si>
  <si>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</si>
  <si>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</si>
  <si>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</si>
  <si>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</si>
  <si>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</si>
  <si>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</si>
  <si>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</si>
  <si>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</si>
  <si>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</si>
  <si>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</si>
  <si>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</si>
  <si>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</si>
  <si>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</si>
  <si>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</si>
  <si>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</si>
  <si>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</si>
  <si>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</si>
  <si>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</si>
  <si>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</si>
  <si>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</si>
  <si>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</si>
  <si>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</si>
  <si>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</si>
  <si>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</si>
  <si>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</si>
  <si>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</si>
  <si>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</si>
  <si>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</si>
  <si>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</si>
  <si>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</si>
  <si>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</si>
  <si>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</si>
  <si>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</si>
  <si>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</si>
  <si>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</si>
  <si>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</si>
  <si>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</si>
  <si>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</si>
  <si>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</si>
  <si>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</si>
  <si>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</si>
  <si>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</si>
  <si>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</si>
  <si>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</si>
  <si>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</si>
  <si>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</si>
  <si>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</si>
  <si>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</si>
  <si>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</si>
  <si>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</si>
  <si>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</si>
  <si>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</si>
  <si>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</si>
  <si>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</si>
  <si>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</si>
  <si>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</si>
  <si>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</si>
  <si>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</si>
  <si>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</si>
  <si>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</si>
  <si>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</si>
  <si>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</si>
  <si>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</si>
  <si>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</si>
  <si>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</si>
  <si>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</si>
  <si>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</si>
  <si>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</si>
  <si>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</si>
  <si>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</si>
  <si>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</si>
  <si>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</si>
  <si>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</si>
  <si>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</si>
  <si>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</si>
  <si>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</si>
  <si>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</si>
  <si>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</si>
  <si>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</si>
  <si>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</si>
  <si>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</si>
  <si>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</si>
  <si>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</si>
  <si>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</si>
  <si>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</si>
  <si>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</si>
  <si>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</si>
  <si>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</si>
  <si>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</si>
  <si>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</si>
  <si>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</si>
  <si>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</si>
  <si>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</si>
  <si>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</si>
  <si>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</si>
  <si>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</si>
  <si>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</si>
  <si>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</si>
  <si>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</si>
  <si>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</si>
  <si>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</si>
  <si>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</si>
  <si>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</si>
  <si>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</si>
  <si>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</si>
  <si>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</si>
  <si>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</si>
  <si>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</si>
  <si>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</si>
  <si>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</si>
  <si>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</si>
  <si>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</si>
  <si>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</si>
  <si>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</si>
  <si>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</si>
  <si>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</si>
  <si>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</si>
  <si>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</si>
  <si>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</si>
  <si>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</si>
  <si>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</si>
  <si>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</si>
  <si>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</si>
  <si>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</si>
  <si>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</si>
  <si>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</si>
  <si>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</si>
  <si>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</si>
  <si>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</si>
  <si>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</si>
  <si>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</si>
  <si>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</si>
  <si>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</si>
  <si>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</si>
  <si>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</si>
  <si>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</si>
  <si>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</si>
  <si>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</si>
  <si>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</si>
  <si>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</si>
  <si>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</si>
  <si>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</si>
  <si>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</si>
  <si>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</si>
  <si>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</si>
  <si>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</si>
  <si>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</si>
  <si>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</si>
  <si>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</si>
  <si>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</si>
  <si>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</si>
  <si>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</si>
  <si>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</si>
  <si>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</si>
  <si>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</si>
  <si>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</si>
  <si>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</si>
  <si>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</si>
  <si>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</si>
  <si>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</si>
  <si>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</si>
  <si>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</si>
  <si>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</si>
  <si>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</si>
  <si>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</si>
  <si>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</si>
  <si>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</si>
  <si>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</si>
  <si>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</si>
  <si>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</si>
  <si>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</si>
  <si>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</si>
  <si>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</si>
  <si>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</si>
  <si>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</si>
  <si>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</si>
  <si>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</si>
  <si>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</si>
  <si>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</si>
  <si>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</si>
  <si>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</si>
  <si>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</si>
  <si>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</si>
  <si>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</si>
  <si>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</si>
  <si>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</si>
  <si>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</si>
  <si>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</si>
  <si>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</si>
  <si>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</si>
  <si>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</si>
  <si>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</si>
  <si>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</si>
  <si>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</si>
  <si>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</si>
  <si>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</si>
  <si>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</si>
  <si>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</si>
  <si>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</si>
  <si>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</si>
  <si>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</si>
  <si>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</si>
  <si>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</si>
  <si>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</si>
  <si>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</si>
  <si>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</si>
  <si>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</si>
  <si>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</si>
  <si>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</si>
  <si>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</si>
  <si>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</si>
  <si>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</si>
  <si>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</si>
  <si>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</si>
  <si>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</si>
  <si>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</si>
  <si>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</si>
  <si>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</si>
  <si>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</si>
  <si>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</si>
  <si>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</si>
  <si>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</si>
  <si>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</si>
  <si>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</si>
  <si>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</si>
  <si>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</si>
  <si>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</si>
  <si>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</si>
  <si>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</si>
  <si>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</si>
  <si>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</si>
  <si>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</si>
  <si>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</si>
  <si>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</si>
  <si>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</si>
  <si>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</si>
  <si>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</si>
  <si>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</si>
  <si>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</si>
  <si>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</si>
  <si>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</si>
  <si>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</si>
  <si>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</si>
  <si>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</si>
  <si>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</si>
  <si>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</si>
  <si>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</si>
  <si>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</si>
  <si>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</si>
  <si>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</si>
  <si>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</si>
  <si>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</si>
  <si>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</si>
  <si>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</si>
  <si>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</si>
  <si>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</si>
  <si>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</si>
  <si>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</si>
  <si>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</si>
  <si>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</si>
  <si>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</si>
  <si>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</si>
  <si>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</si>
  <si>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</si>
  <si>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</si>
  <si>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</si>
  <si>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</si>
  <si>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</si>
  <si>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</si>
  <si>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</si>
  <si>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</si>
  <si>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</si>
  <si>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</si>
  <si>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</si>
  <si>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</si>
  <si>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</si>
  <si>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</si>
  <si>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</si>
  <si>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</si>
  <si>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</si>
  <si>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</si>
  <si>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</si>
  <si>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</si>
  <si>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</si>
  <si>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</si>
  <si>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</si>
  <si>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</si>
  <si>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</si>
  <si>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</si>
  <si>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</si>
  <si>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</si>
  <si>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</si>
  <si>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</si>
  <si>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</si>
  <si>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</si>
  <si>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</si>
  <si>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</si>
  <si>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</si>
  <si>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</si>
  <si>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</si>
  <si>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</si>
  <si>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</si>
  <si>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</si>
  <si>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</si>
  <si>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</si>
  <si>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</si>
  <si>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</si>
  <si>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</si>
  <si>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</si>
  <si>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</si>
  <si>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</si>
  <si>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</si>
  <si>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</si>
  <si>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</si>
  <si>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</si>
  <si>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</si>
  <si>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</si>
  <si>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</si>
  <si>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</si>
  <si>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</si>
  <si>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</si>
  <si>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</si>
  <si>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</si>
  <si>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</si>
  <si>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</si>
  <si>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</si>
  <si>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</si>
  <si>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</si>
  <si>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</si>
  <si>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</si>
  <si>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</si>
  <si>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</si>
  <si>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</si>
  <si>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</si>
  <si>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</si>
  <si>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</si>
  <si>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</si>
  <si>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</si>
  <si>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</si>
  <si>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</si>
  <si>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</si>
  <si>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</si>
  <si>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</si>
  <si>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</si>
  <si>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</si>
  <si>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</si>
  <si>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</si>
  <si>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</si>
  <si>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</si>
  <si>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</si>
  <si>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</si>
  <si>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</si>
  <si>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</si>
  <si>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</si>
  <si>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</si>
  <si>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</si>
  <si>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</si>
  <si>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</si>
  <si>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</si>
  <si>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</si>
  <si>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</si>
  <si>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</si>
  <si>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</si>
  <si>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</si>
  <si>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</si>
  <si>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</si>
  <si>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</si>
  <si>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</si>
  <si>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</si>
  <si>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</si>
  <si>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</si>
  <si>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</si>
  <si>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</si>
  <si>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</si>
  <si>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</si>
  <si>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</si>
  <si>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</si>
  <si>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</si>
  <si>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</si>
  <si>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</si>
  <si>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</si>
  <si>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</si>
  <si>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</si>
  <si>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</si>
  <si>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</si>
  <si>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</si>
  <si>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</si>
  <si>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</si>
  <si>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</si>
  <si>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</si>
  <si>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</si>
  <si>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</si>
  <si>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</si>
  <si>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</si>
  <si>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</si>
  <si>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</si>
  <si>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</si>
  <si>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</si>
  <si>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</si>
  <si>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</si>
  <si>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</si>
  <si>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</si>
  <si>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</si>
  <si>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</si>
  <si>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</si>
  <si>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</si>
  <si>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</si>
  <si>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</si>
  <si>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</si>
  <si>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</si>
  <si>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</si>
  <si>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</si>
  <si>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</si>
  <si>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</si>
  <si>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</si>
  <si>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</si>
  <si>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</si>
  <si>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</si>
  <si>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</si>
  <si>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</si>
  <si>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</si>
  <si>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</si>
  <si>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</si>
  <si>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</si>
  <si>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</si>
  <si>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</si>
  <si>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</si>
  <si>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</si>
  <si>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</si>
  <si>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</si>
  <si>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</si>
  <si>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</si>
  <si>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</si>
  <si>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</si>
  <si>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</si>
  <si>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</si>
  <si>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</si>
  <si>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</si>
  <si>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</si>
  <si>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</si>
  <si>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</si>
  <si>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</si>
  <si>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</si>
  <si>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</si>
  <si>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</si>
  <si>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</si>
  <si>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</si>
  <si>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</si>
  <si>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</si>
  <si>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</si>
  <si>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</si>
  <si>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</si>
  <si>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</si>
  <si>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</si>
  <si>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</si>
  <si>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</si>
  <si>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</si>
  <si>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</si>
  <si>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</si>
  <si>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</si>
  <si>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</si>
  <si>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</si>
  <si>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</si>
  <si>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</si>
  <si>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</si>
  <si>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</si>
  <si>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</si>
  <si>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</si>
  <si>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</si>
  <si>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</si>
  <si>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</si>
  <si>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</si>
  <si>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</si>
  <si>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</si>
  <si>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</si>
  <si>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</si>
  <si>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</si>
  <si>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</si>
  <si>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</si>
  <si>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</si>
  <si>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</si>
  <si>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</si>
  <si>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</si>
  <si>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</si>
  <si>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</si>
  <si>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</si>
  <si>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</si>
  <si>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</si>
  <si>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</si>
  <si>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</si>
  <si>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</si>
  <si>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</si>
  <si>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</si>
  <si>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</si>
  <si>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</si>
  <si>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</si>
  <si>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</si>
  <si>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</si>
  <si>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</si>
  <si>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</si>
  <si>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</si>
  <si>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</si>
  <si>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</si>
  <si>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</si>
  <si>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</si>
  <si>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</si>
  <si>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</si>
  <si>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</si>
  <si>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</si>
  <si>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</si>
  <si>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</si>
  <si>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</si>
  <si>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</si>
  <si>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</si>
  <si>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</si>
  <si>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</si>
  <si>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</si>
  <si>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</si>
  <si>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</si>
  <si>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</si>
  <si>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</si>
  <si>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</si>
  <si>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</si>
  <si>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</si>
  <si>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</si>
  <si>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</si>
  <si>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</si>
  <si>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</si>
  <si>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</si>
  <si>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</si>
  <si>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</si>
  <si>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</si>
  <si>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</si>
  <si>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</si>
  <si>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</si>
  <si>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</si>
  <si>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</si>
  <si>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</si>
  <si>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</si>
  <si>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</si>
  <si>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</si>
  <si>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</si>
  <si>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</si>
  <si>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</si>
  <si>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</si>
  <si>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</si>
  <si>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</si>
  <si>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</si>
  <si>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</si>
  <si>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</si>
  <si>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</si>
  <si>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</si>
  <si>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</si>
  <si>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</si>
  <si>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</si>
  <si>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</si>
  <si>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</si>
  <si>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</si>
  <si>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</si>
  <si>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</si>
  <si>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</si>
  <si>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</si>
  <si>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</si>
  <si>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</si>
  <si>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</si>
  <si>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</si>
  <si>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</si>
  <si>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</si>
  <si>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</si>
  <si>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</si>
  <si>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</si>
  <si>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</si>
  <si>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</si>
  <si>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</si>
  <si>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</si>
  <si>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</si>
  <si>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</si>
  <si>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</si>
  <si>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</si>
  <si>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</si>
  <si>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</si>
  <si>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</si>
  <si>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</si>
  <si>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</si>
  <si>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</si>
  <si>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</si>
  <si>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</si>
  <si>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</si>
  <si>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</si>
  <si>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</si>
  <si>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</si>
  <si>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</si>
  <si>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</si>
  <si>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</si>
  <si>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</si>
  <si>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</si>
  <si>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</si>
  <si>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</si>
  <si>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</si>
  <si>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</si>
  <si>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</si>
  <si>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</si>
  <si>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</si>
  <si>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</si>
  <si>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</si>
  <si>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</si>
  <si>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</si>
  <si>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</si>
  <si>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</si>
  <si>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</si>
  <si>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</si>
  <si>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</si>
  <si>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</si>
  <si>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</si>
  <si>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</si>
  <si>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</si>
  <si>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</si>
  <si>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</si>
  <si>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</si>
  <si>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</si>
  <si>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</si>
  <si>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</si>
  <si>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</si>
  <si>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</si>
  <si>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</si>
  <si>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</si>
  <si>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</si>
  <si>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</si>
  <si>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</si>
  <si>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</si>
  <si>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</si>
  <si>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</si>
  <si>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</si>
  <si>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</si>
  <si>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</si>
  <si>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</si>
  <si>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</si>
  <si>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</si>
  <si>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</si>
  <si>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</si>
  <si>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</si>
  <si>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</si>
  <si>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</si>
  <si>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</si>
  <si>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</si>
  <si>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</si>
  <si>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</si>
  <si>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</si>
  <si>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</si>
  <si>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</si>
  <si>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</si>
  <si>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</si>
  <si>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</si>
  <si>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</si>
  <si>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</si>
  <si>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</si>
  <si>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</si>
  <si>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</si>
  <si>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</si>
  <si>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</si>
  <si>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</si>
  <si>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</si>
  <si>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</si>
  <si>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</si>
  <si>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</si>
  <si>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</si>
  <si>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</si>
  <si>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</si>
  <si>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</si>
  <si>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</si>
  <si>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</si>
  <si>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</si>
  <si>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</si>
  <si>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</si>
  <si>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</si>
  <si>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</si>
  <si>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</si>
  <si>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</si>
  <si>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</si>
  <si>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</si>
  <si>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</si>
  <si>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</si>
  <si>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</si>
  <si>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</si>
  <si>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</si>
  <si>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</si>
  <si>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</si>
  <si>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</si>
  <si>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</si>
  <si>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</si>
  <si>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</si>
  <si>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</si>
  <si>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</si>
  <si>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</si>
  <si>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</si>
  <si>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</si>
  <si>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</si>
  <si>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</si>
  <si>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</si>
  <si>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</si>
  <si>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</si>
  <si>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</si>
  <si>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</si>
  <si>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</si>
  <si>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</si>
  <si>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</si>
  <si>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</si>
  <si>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</si>
  <si>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</si>
  <si>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</si>
  <si>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</si>
  <si>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</si>
  <si>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</si>
  <si>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</si>
  <si>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</si>
  <si>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</si>
  <si>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</si>
  <si>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</si>
  <si>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</si>
  <si>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</si>
  <si>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</si>
  <si>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</si>
  <si>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</si>
  <si>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</si>
  <si>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</si>
  <si>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</si>
  <si>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</si>
  <si>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</si>
  <si>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</si>
  <si>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</si>
  <si>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</si>
  <si>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</si>
  <si>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</si>
  <si>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</si>
  <si>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</si>
  <si>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</si>
  <si>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</si>
  <si>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</si>
  <si>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</si>
  <si>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</si>
  <si>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</si>
  <si>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</si>
  <si>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</si>
  <si>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</si>
  <si>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</si>
  <si>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</si>
  <si>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</si>
  <si>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</si>
  <si>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</si>
  <si>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</si>
  <si>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</si>
  <si>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</si>
  <si>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</si>
  <si>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</si>
  <si>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</si>
  <si>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</si>
  <si>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</si>
  <si>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</si>
  <si>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</si>
  <si>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</si>
  <si>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</si>
  <si>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</si>
  <si>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</si>
  <si>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</si>
  <si>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</si>
  <si>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</si>
  <si>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</si>
  <si>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</si>
  <si>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</si>
  <si>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</si>
  <si>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</si>
  <si>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</si>
  <si>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</si>
  <si>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</si>
  <si>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</si>
  <si>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</si>
  <si>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</si>
  <si>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</si>
  <si>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</si>
  <si>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</si>
  <si>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</si>
  <si>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</si>
  <si>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</si>
  <si>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</si>
  <si>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</si>
  <si>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</si>
  <si>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</si>
  <si>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</si>
  <si>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</si>
  <si>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</si>
  <si>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</si>
  <si>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</si>
  <si>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</si>
  <si>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</si>
  <si>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</si>
  <si>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</si>
  <si>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</si>
  <si>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</si>
  <si>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</si>
  <si>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</si>
  <si>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</si>
  <si>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</si>
  <si>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</si>
  <si>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</si>
  <si>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</si>
  <si>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</si>
  <si>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</si>
  <si>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</si>
  <si>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</si>
  <si>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</si>
  <si>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</si>
  <si>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</si>
  <si>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</si>
  <si>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</si>
  <si>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</si>
  <si>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</si>
  <si>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</si>
  <si>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</si>
  <si>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</si>
  <si>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</si>
  <si>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</si>
  <si>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</si>
  <si>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</si>
  <si>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</si>
  <si>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</si>
  <si>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</si>
  <si>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</si>
  <si>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</si>
  <si>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</si>
  <si>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</si>
  <si>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</si>
  <si>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</si>
  <si>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</si>
  <si>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</si>
  <si>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</si>
  <si>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</si>
  <si>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</si>
  <si>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</si>
  <si>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</si>
  <si>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</si>
  <si>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</si>
  <si>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</si>
  <si>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</si>
  <si>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</si>
  <si>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</si>
  <si>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</si>
  <si>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</si>
  <si>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</si>
  <si>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</si>
  <si>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</si>
  <si>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</si>
  <si>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</si>
  <si>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</si>
  <si>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</si>
  <si>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</si>
  <si>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</si>
  <si>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</si>
  <si>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</si>
  <si>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</si>
  <si>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</si>
  <si>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</si>
  <si>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</si>
  <si>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</si>
  <si>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</si>
  <si>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</si>
  <si>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</si>
  <si>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</si>
  <si>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</si>
  <si>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</si>
  <si>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</si>
  <si>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</si>
  <si>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</si>
  <si>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</si>
  <si>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</si>
  <si>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</si>
  <si>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</si>
  <si>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</si>
  <si>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</si>
  <si>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</si>
  <si>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</si>
  <si>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</si>
  <si>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</si>
  <si>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</si>
  <si>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</si>
  <si>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</si>
  <si>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</si>
  <si>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</si>
  <si>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</si>
  <si>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</si>
  <si>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</si>
  <si>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</si>
  <si>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</si>
  <si>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</si>
  <si>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</si>
  <si>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</si>
  <si>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</si>
  <si>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</si>
  <si>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</si>
  <si>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</si>
  <si>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</si>
  <si>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</si>
  <si>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</si>
  <si>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</si>
  <si>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</si>
  <si>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</si>
  <si>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</si>
  <si>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</si>
  <si>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</si>
  <si>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</si>
  <si>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</si>
  <si>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</si>
  <si>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</si>
  <si>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</si>
  <si>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</si>
  <si>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</si>
  <si>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</si>
  <si>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</si>
  <si>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</si>
  <si>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</si>
  <si>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</si>
  <si>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</si>
  <si>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</si>
  <si>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</si>
  <si>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</si>
  <si>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</si>
  <si>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</si>
  <si>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</si>
  <si>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</si>
  <si>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</si>
  <si>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</si>
  <si>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</si>
  <si>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</si>
  <si>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</si>
  <si>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</si>
  <si>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</si>
  <si>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</si>
  <si>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</si>
  <si>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</si>
  <si>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</si>
  <si>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</si>
  <si>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</si>
  <si>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</si>
  <si>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</si>
  <si>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</si>
  <si>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</si>
  <si>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</si>
  <si>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</si>
  <si>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</si>
  <si>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</si>
  <si>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</si>
  <si>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</si>
  <si>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</si>
  <si>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</si>
  <si>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</si>
  <si>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</si>
  <si>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</si>
  <si>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</si>
  <si>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</si>
  <si>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</si>
  <si>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</si>
  <si>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</si>
  <si>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</si>
  <si>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</si>
  <si>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</si>
  <si>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</si>
  <si>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</si>
  <si>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</si>
  <si>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</si>
  <si>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</si>
  <si>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</si>
  <si>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</si>
  <si>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</si>
  <si>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</si>
  <si>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</si>
  <si>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</si>
  <si>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</si>
  <si>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</si>
  <si>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</si>
  <si>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</si>
  <si>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</si>
  <si>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</si>
  <si>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</si>
  <si>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</si>
  <si>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</si>
  <si>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</si>
  <si>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</si>
  <si>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</si>
  <si>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</si>
  <si>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</si>
  <si>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</si>
  <si>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</si>
  <si>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</si>
  <si>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</si>
  <si>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</si>
  <si>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</si>
  <si>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</si>
  <si>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</si>
  <si>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</si>
  <si>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</si>
  <si>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</si>
  <si>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</si>
  <si>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</si>
  <si>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</si>
  <si>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</si>
  <si>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</si>
  <si>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</si>
  <si>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</si>
  <si>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</si>
  <si>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</si>
  <si>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</si>
  <si>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</si>
  <si>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</si>
  <si>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</si>
  <si>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</si>
  <si>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</si>
  <si>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</si>
  <si>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</si>
  <si>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</si>
  <si>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</si>
  <si>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</si>
  <si>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</si>
  <si>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</si>
  <si>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</si>
  <si>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</si>
  <si>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</si>
  <si>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</si>
  <si>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</si>
  <si>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</si>
  <si>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</si>
  <si>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</si>
  <si>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</si>
  <si>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</si>
  <si>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</si>
  <si>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</si>
  <si>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</si>
  <si>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</si>
  <si>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</si>
  <si>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</si>
  <si>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</si>
  <si>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</si>
  <si>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</si>
  <si>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</si>
  <si>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</si>
  <si>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</si>
  <si>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</si>
  <si>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</si>
  <si>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</si>
  <si>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</si>
  <si>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</si>
  <si>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</si>
  <si>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</si>
  <si>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</si>
  <si>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</si>
  <si>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</si>
  <si>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</si>
  <si>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</si>
  <si>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</si>
  <si>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</si>
  <si>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</si>
  <si>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</si>
  <si>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</si>
  <si>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</si>
  <si>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</si>
  <si>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</si>
  <si>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</si>
  <si>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</si>
  <si>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</si>
  <si>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</si>
  <si>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</si>
  <si>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</si>
  <si>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</si>
  <si>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</si>
  <si>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</si>
  <si>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</si>
  <si>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</si>
  <si>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</si>
  <si>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</si>
  <si>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</si>
  <si>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</si>
  <si>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</si>
  <si>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</si>
  <si>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</si>
  <si>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</si>
  <si>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</si>
  <si>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</si>
  <si>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</si>
  <si>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</si>
  <si>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</si>
  <si>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</si>
  <si>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</si>
  <si>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</si>
  <si>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</si>
  <si>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</si>
  <si>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</si>
  <si>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</si>
  <si>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</si>
  <si>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</si>
  <si>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</si>
  <si>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</si>
  <si>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</si>
  <si>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</si>
  <si>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</si>
  <si>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</si>
  <si>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</si>
  <si>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</si>
  <si>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</si>
  <si>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</si>
  <si>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</si>
  <si>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</si>
  <si>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</si>
  <si>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</si>
  <si>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</si>
  <si>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</si>
  <si>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</si>
  <si>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</si>
  <si>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</si>
  <si>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</si>
  <si>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</si>
  <si>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</si>
  <si>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</si>
  <si>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</si>
  <si>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</si>
  <si>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</si>
  <si>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</si>
  <si>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</si>
  <si>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</si>
  <si>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</si>
  <si>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</si>
  <si>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</si>
  <si>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</si>
  <si>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</si>
  <si>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</si>
  <si>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</si>
  <si>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</si>
  <si>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</si>
  <si>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</si>
  <si>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</si>
  <si>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</si>
  <si>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</si>
  <si>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</si>
  <si>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</si>
  <si>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</si>
  <si>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</si>
  <si>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</si>
  <si>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</si>
  <si>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</si>
  <si>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</si>
  <si>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</si>
  <si>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</si>
  <si>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</si>
  <si>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</si>
  <si>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</si>
  <si>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</si>
  <si>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</si>
  <si>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</si>
  <si>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</si>
  <si>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</si>
  <si>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</si>
  <si>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</si>
  <si>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</si>
  <si>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</si>
  <si>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</si>
  <si>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</si>
  <si>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</si>
  <si>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</si>
  <si>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</si>
  <si>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</si>
  <si>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</si>
  <si>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</si>
  <si>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</si>
  <si>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</si>
  <si>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</si>
  <si>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</si>
  <si>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</si>
  <si>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</si>
  <si>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</si>
  <si>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</si>
  <si>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</si>
  <si>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</si>
  <si>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</si>
  <si>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</si>
  <si>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</si>
  <si>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</si>
  <si>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</si>
  <si>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</si>
  <si>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</si>
  <si>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</si>
  <si>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</si>
  <si>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</si>
  <si>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</si>
  <si>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</si>
  <si>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</si>
  <si>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</si>
  <si>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</si>
  <si>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</si>
  <si>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</si>
  <si>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</si>
  <si>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</si>
  <si>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</si>
  <si>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</si>
  <si>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</si>
  <si>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</si>
  <si>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</si>
  <si>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</si>
  <si>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</si>
  <si>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</si>
  <si>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</si>
  <si>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</si>
  <si>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</si>
  <si>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</si>
  <si>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</si>
  <si>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</si>
  <si>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</si>
  <si>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</si>
  <si>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</si>
  <si>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</si>
  <si>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</si>
  <si>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</si>
  <si>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</si>
  <si>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</si>
  <si>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</si>
  <si>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</si>
  <si>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</si>
  <si>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</si>
  <si>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</si>
  <si>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</si>
  <si>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</si>
  <si>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</si>
  <si>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</si>
  <si>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</si>
  <si>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</si>
  <si>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</si>
  <si>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</si>
  <si>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</si>
  <si>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</si>
  <si>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</si>
  <si>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</si>
  <si>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</si>
  <si>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</si>
  <si>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</si>
  <si>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</si>
  <si>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</si>
  <si>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</si>
  <si>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</si>
  <si>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</si>
  <si>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</si>
  <si>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</si>
  <si>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</si>
  <si>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</si>
  <si>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</si>
  <si>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</si>
  <si>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</si>
  <si>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</si>
  <si>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</si>
  <si>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</si>
  <si>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</si>
  <si>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</si>
  <si>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</si>
  <si>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</si>
  <si>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</si>
  <si>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</si>
  <si>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</si>
  <si>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</si>
  <si>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</si>
  <si>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</si>
  <si>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</si>
  <si>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</si>
  <si>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</si>
  <si>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</si>
  <si>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</si>
  <si>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</si>
  <si>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</si>
  <si>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</si>
  <si>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</si>
  <si>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</si>
  <si>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</si>
  <si>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</si>
  <si>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</si>
  <si>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</si>
  <si>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</si>
  <si>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</si>
  <si>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</si>
  <si>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</si>
  <si>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</si>
  <si>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</si>
  <si>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</si>
  <si>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</si>
  <si>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</si>
  <si>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</si>
  <si>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</si>
  <si>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</si>
  <si>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</si>
  <si>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</si>
  <si>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</si>
  <si>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</si>
  <si>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</si>
  <si>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</si>
  <si>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</si>
  <si>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</si>
  <si>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</si>
  <si>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</si>
  <si>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</si>
  <si>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</si>
  <si>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</si>
  <si>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</si>
  <si>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</si>
  <si>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</si>
  <si>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</si>
  <si>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</si>
  <si>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</si>
  <si>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</si>
  <si>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</si>
  <si>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</si>
  <si>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</si>
  <si>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</si>
  <si>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</si>
  <si>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</si>
  <si>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</si>
  <si>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</si>
  <si>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</si>
  <si>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</si>
  <si>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</si>
  <si>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</si>
  <si>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</si>
  <si>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</si>
  <si>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</si>
  <si>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</si>
  <si>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</si>
  <si>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</si>
  <si>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</si>
  <si>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</si>
  <si>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</si>
  <si>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</si>
  <si>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</si>
  <si>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</si>
  <si>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</si>
  <si>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</si>
  <si>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</si>
  <si>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</si>
  <si>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</si>
  <si>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</si>
  <si>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</si>
  <si>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</si>
  <si>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</si>
  <si>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</si>
  <si>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</si>
  <si>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</si>
  <si>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</si>
  <si>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</si>
  <si>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</si>
  <si>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</si>
  <si>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</si>
  <si>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</si>
  <si>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</si>
  <si>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</si>
  <si>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</si>
  <si>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</si>
  <si>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</si>
  <si>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</si>
  <si>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</si>
  <si>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</si>
  <si>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</si>
  <si>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</si>
  <si>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</si>
  <si>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</si>
  <si>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</si>
  <si>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</si>
  <si>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</si>
  <si>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</si>
  <si>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</si>
  <si>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</si>
  <si>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</si>
  <si>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</si>
  <si>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</si>
  <si>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</si>
  <si>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</si>
  <si>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</si>
  <si>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</si>
  <si>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</si>
  <si>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</si>
  <si>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</si>
  <si>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</si>
  <si>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</si>
  <si>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</si>
  <si>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</si>
  <si>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</si>
  <si>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</si>
  <si>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</si>
  <si>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</si>
  <si>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</si>
  <si>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</si>
  <si>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</si>
  <si>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</si>
  <si>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</si>
  <si>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</si>
  <si>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</si>
  <si>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</si>
  <si>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</si>
  <si>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</si>
  <si>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</si>
  <si>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</si>
  <si>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</si>
  <si>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</si>
  <si>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</si>
  <si>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</si>
  <si>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</si>
  <si>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</si>
  <si>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</si>
  <si>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</si>
  <si>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</si>
  <si>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</si>
  <si>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</si>
  <si>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</si>
  <si>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</si>
  <si>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</si>
  <si>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</si>
  <si>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</si>
  <si>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</si>
  <si>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</si>
  <si>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</si>
  <si>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</si>
  <si>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</si>
  <si>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</si>
  <si>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</si>
  <si>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</si>
  <si>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</si>
  <si>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</si>
  <si>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</si>
  <si>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</si>
  <si>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</si>
  <si>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</si>
  <si>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</si>
  <si>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</si>
  <si>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</si>
  <si>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</si>
  <si>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</si>
  <si>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</si>
  <si>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</si>
  <si>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</si>
  <si>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</si>
  <si>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</si>
  <si>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</si>
  <si>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</si>
  <si>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</si>
  <si>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</si>
  <si>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</si>
  <si>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</si>
  <si>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</si>
  <si>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</si>
  <si>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</si>
  <si>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</si>
  <si>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</si>
  <si>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</si>
  <si>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</si>
  <si>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</si>
  <si>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</si>
  <si>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</si>
  <si>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</si>
  <si>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</si>
  <si>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</si>
  <si>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</si>
  <si>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</si>
  <si>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</si>
  <si>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</si>
  <si>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</si>
  <si>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</si>
  <si>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</si>
  <si>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</si>
  <si>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</si>
  <si>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</si>
  <si>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</si>
  <si>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</si>
  <si>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</si>
  <si>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</si>
  <si>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</si>
  <si>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</si>
  <si>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</si>
  <si>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</si>
  <si>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</si>
  <si>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</si>
  <si>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</si>
  <si>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</si>
  <si>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</si>
  <si>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</si>
  <si>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</si>
  <si>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</si>
  <si>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</si>
  <si>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</si>
  <si>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</si>
  <si>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</si>
  <si>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</si>
  <si>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</si>
  <si>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</si>
  <si>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</si>
  <si>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</si>
  <si>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</si>
  <si>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</si>
  <si>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</si>
  <si>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</si>
  <si>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</si>
  <si>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</si>
  <si>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</si>
  <si>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</si>
  <si>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</si>
  <si>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</si>
  <si>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</si>
  <si>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</si>
  <si>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</si>
  <si>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</si>
  <si>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</si>
  <si>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</si>
  <si>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</si>
  <si>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</si>
  <si>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</si>
  <si>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</si>
  <si>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</si>
  <si>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</si>
  <si>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</si>
  <si>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</si>
  <si>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</si>
  <si>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</si>
  <si>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</si>
  <si>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</si>
  <si>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</si>
  <si>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</si>
  <si>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</si>
  <si>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</si>
  <si>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</si>
  <si>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</si>
  <si>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</si>
  <si>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</si>
  <si>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</si>
  <si>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</si>
  <si>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</si>
  <si>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</si>
  <si>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</si>
  <si>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</si>
  <si>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</si>
  <si>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</si>
  <si>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</si>
  <si>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</si>
  <si>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</si>
  <si>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</si>
  <si>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</si>
  <si>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</si>
  <si>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</si>
  <si>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</si>
  <si>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</si>
  <si>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</si>
  <si>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</si>
  <si>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</si>
  <si>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</si>
  <si>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</si>
  <si>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</si>
  <si>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</si>
  <si>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</si>
  <si>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</si>
  <si>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</si>
  <si>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</si>
  <si>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</si>
  <si>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</si>
  <si>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</si>
  <si>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</si>
  <si>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</si>
  <si>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</si>
  <si>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</si>
  <si>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</si>
  <si>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</si>
  <si>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</si>
  <si>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</si>
  <si>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</si>
  <si>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</si>
  <si>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</si>
  <si>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</si>
  <si>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</si>
  <si>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</si>
  <si>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</si>
  <si>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</si>
  <si>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</si>
  <si>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</si>
  <si>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</si>
  <si>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</si>
  <si>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</si>
  <si>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</si>
  <si>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</si>
  <si>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</si>
  <si>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</si>
  <si>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</si>
  <si>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</si>
  <si>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</si>
  <si>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</si>
  <si>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</si>
  <si>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</si>
  <si>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</si>
  <si>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</si>
  <si>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</si>
  <si>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</si>
  <si>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</si>
  <si>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</si>
  <si>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</si>
  <si>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</si>
  <si>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</si>
  <si>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</si>
  <si>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</si>
  <si>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</si>
  <si>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</si>
  <si>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</si>
  <si>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</si>
  <si>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</si>
  <si>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</si>
  <si>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</si>
  <si>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</si>
  <si>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</si>
  <si>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</si>
  <si>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</si>
  <si>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</si>
  <si>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</si>
  <si>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</si>
  <si>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</si>
  <si>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</si>
  <si>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</si>
  <si>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</si>
  <si>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</si>
  <si>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</si>
  <si>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</si>
  <si>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</si>
  <si>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</si>
  <si>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</si>
  <si>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</si>
  <si>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</si>
  <si>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</si>
  <si>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</si>
  <si>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</si>
  <si>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</si>
  <si>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</si>
  <si>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</si>
  <si>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</si>
  <si>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</si>
  <si>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</si>
  <si>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</si>
  <si>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</si>
  <si>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</si>
  <si>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</si>
  <si>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</si>
  <si>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</si>
  <si>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</si>
  <si>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</si>
  <si>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</si>
  <si>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</si>
  <si>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</si>
  <si>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</si>
  <si>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</si>
  <si>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</si>
  <si>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</si>
  <si>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</si>
  <si>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</si>
  <si>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</si>
  <si>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</si>
  <si>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</si>
  <si>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</si>
  <si>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</si>
  <si>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</si>
  <si>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</si>
  <si>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</si>
  <si>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</si>
  <si>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</si>
  <si>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</si>
  <si>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</si>
  <si>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</si>
  <si>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</si>
  <si>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</si>
  <si>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</si>
  <si>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</si>
  <si>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</si>
  <si>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</si>
  <si>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</si>
  <si>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</si>
  <si>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</si>
  <si>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</si>
  <si>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</si>
  <si>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</si>
  <si>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</si>
  <si>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</si>
  <si>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</si>
  <si>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</si>
  <si>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</si>
  <si>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</si>
  <si>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</si>
  <si>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</si>
  <si>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</si>
  <si>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</si>
  <si>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</si>
  <si>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</si>
  <si>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</si>
  <si>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</si>
  <si>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</si>
  <si>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</si>
  <si>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</si>
  <si>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</si>
  <si>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</si>
  <si>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</si>
  <si>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</si>
  <si>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</si>
  <si>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</si>
  <si>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</si>
  <si>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</si>
  <si>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</si>
  <si>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</si>
  <si>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</si>
  <si>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</si>
  <si>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</si>
  <si>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</si>
  <si>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</si>
  <si>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</si>
  <si>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</si>
  <si>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</si>
  <si>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</si>
  <si>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</si>
  <si>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</si>
  <si>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</si>
  <si>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</si>
  <si>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</si>
  <si>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</si>
  <si>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</si>
  <si>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</si>
  <si>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</si>
  <si>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</si>
  <si>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</si>
  <si>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</si>
  <si>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</si>
  <si>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</si>
  <si>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</si>
  <si>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</si>
  <si>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</si>
  <si>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</si>
  <si>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</si>
  <si>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</si>
  <si>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</si>
  <si>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</si>
  <si>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</si>
  <si>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</si>
  <si>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</si>
  <si>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</si>
  <si>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</si>
  <si>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</si>
  <si>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</si>
  <si>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</si>
  <si>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</si>
  <si>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</si>
  <si>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</si>
  <si>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</si>
  <si>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</si>
  <si>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</si>
  <si>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</si>
  <si>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</si>
  <si>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</si>
  <si>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</si>
  <si>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</si>
  <si>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</si>
  <si>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</si>
  <si>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</si>
  <si>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</si>
  <si>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</si>
  <si>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</si>
  <si>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</si>
  <si>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</si>
  <si>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</si>
  <si>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</si>
  <si>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</si>
  <si>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</si>
  <si>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</si>
  <si>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</si>
  <si>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</si>
  <si>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</si>
  <si>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</si>
  <si>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</si>
  <si>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</si>
  <si>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</si>
  <si>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</si>
  <si>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</si>
  <si>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</si>
  <si>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</si>
  <si>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</si>
  <si>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</si>
  <si>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</si>
  <si>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</si>
  <si>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</si>
  <si>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</si>
  <si>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</si>
  <si>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</si>
  <si>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</si>
  <si>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</si>
  <si>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</si>
  <si>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</si>
  <si>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</si>
  <si>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</si>
  <si>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</si>
  <si>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</si>
  <si>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</si>
  <si>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</si>
  <si>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</si>
  <si>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</si>
  <si>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</si>
  <si>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</si>
  <si>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</si>
  <si>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</si>
  <si>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</si>
  <si>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</si>
  <si>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</si>
  <si>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</si>
  <si>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</si>
  <si>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</si>
  <si>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</si>
  <si>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</si>
  <si>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</si>
  <si>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</si>
  <si>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</si>
  <si>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</si>
  <si>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</si>
  <si>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</si>
  <si>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</si>
  <si>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</si>
  <si>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</si>
  <si>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</si>
  <si>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</si>
  <si>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</si>
  <si>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</si>
  <si>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</si>
  <si>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</si>
  <si>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</si>
  <si>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</si>
  <si>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</si>
  <si>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</si>
  <si>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</si>
  <si>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</si>
  <si>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</si>
  <si>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</si>
  <si>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</si>
  <si>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</si>
  <si>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</si>
  <si>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</si>
  <si>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</si>
  <si>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</si>
  <si>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</si>
  <si>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</si>
  <si>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</si>
  <si>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</si>
  <si>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</si>
  <si>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</si>
  <si>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</si>
  <si>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</si>
  <si>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</si>
  <si>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</si>
  <si>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</si>
  <si>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</si>
  <si>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</si>
  <si>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</si>
  <si>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</si>
  <si>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</si>
  <si>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</si>
  <si>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</si>
  <si>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</si>
  <si>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</si>
  <si>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</si>
  <si>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</si>
  <si>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</si>
  <si>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</si>
  <si>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</si>
  <si>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</si>
  <si>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</si>
  <si>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</si>
  <si>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</si>
  <si>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</si>
  <si>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</si>
  <si>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</si>
  <si>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</si>
  <si>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</si>
  <si>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</si>
  <si>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</si>
  <si>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</si>
  <si>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</si>
  <si>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</si>
  <si>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</si>
  <si>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</si>
  <si>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</si>
  <si>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</si>
  <si>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</si>
  <si>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</si>
  <si>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</si>
  <si>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</si>
  <si>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</si>
  <si>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</si>
  <si>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</si>
  <si>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</si>
  <si>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</si>
  <si>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</si>
  <si>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</si>
  <si>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</si>
  <si>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</si>
  <si>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</si>
  <si>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</si>
  <si>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</si>
  <si>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</si>
  <si>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</si>
  <si>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</si>
  <si>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</si>
  <si>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</si>
  <si>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</si>
  <si>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</si>
  <si>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</si>
  <si>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</si>
  <si>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</si>
  <si>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</si>
  <si>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</si>
  <si>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</si>
  <si>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</si>
  <si>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</si>
  <si>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</si>
  <si>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</si>
  <si>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</si>
  <si>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</si>
  <si>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</si>
  <si>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</si>
  <si>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</si>
  <si>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</si>
  <si>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</si>
  <si>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</si>
  <si>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</si>
  <si>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</si>
  <si>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</si>
  <si>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</si>
  <si>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</si>
  <si>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</si>
  <si>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</si>
  <si>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</si>
  <si>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</si>
  <si>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</si>
  <si>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</si>
  <si>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</si>
  <si>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</si>
  <si>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</si>
  <si>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</si>
  <si>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</si>
  <si>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</si>
  <si>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</si>
  <si>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</si>
  <si>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</si>
  <si>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</si>
  <si>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</si>
  <si>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</si>
  <si>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</si>
  <si>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</si>
  <si>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</si>
  <si>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</si>
  <si>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</si>
  <si>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</si>
  <si>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</si>
  <si>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</si>
  <si>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</si>
  <si>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</si>
  <si>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</si>
  <si>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</si>
  <si>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</si>
  <si>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</si>
  <si>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</si>
  <si>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</si>
  <si>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</si>
  <si>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</si>
  <si>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</si>
  <si>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</si>
  <si>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</si>
  <si>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</si>
  <si>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</si>
  <si>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</si>
  <si>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</si>
  <si>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</si>
  <si>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</si>
  <si>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</si>
  <si>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</si>
  <si>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</si>
  <si>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</si>
  <si>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</si>
  <si>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</si>
  <si>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</si>
  <si>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</si>
  <si>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</si>
  <si>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</si>
  <si>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</si>
  <si>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</si>
  <si>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</si>
  <si>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</si>
  <si>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</si>
  <si>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</si>
  <si>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</si>
  <si>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</si>
  <si>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</si>
  <si>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</si>
  <si>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</si>
  <si>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</si>
  <si>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</si>
  <si>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</si>
  <si>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</si>
  <si>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</si>
  <si>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</si>
  <si>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</si>
  <si>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</si>
  <si>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</si>
  <si>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</si>
  <si>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</si>
  <si>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</si>
  <si>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</si>
  <si>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</si>
  <si>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</si>
  <si>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</si>
  <si>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</si>
  <si>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</si>
  <si>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</si>
  <si>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</si>
  <si>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</si>
  <si>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</si>
  <si>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</si>
  <si>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</si>
  <si>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</si>
  <si>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</si>
  <si>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</si>
  <si>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</si>
  <si>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</si>
  <si>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</si>
  <si>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</si>
  <si>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</si>
  <si>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</si>
  <si>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</si>
  <si>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</si>
  <si>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</si>
  <si>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</si>
  <si>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</si>
  <si>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</si>
  <si>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</si>
  <si>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</si>
  <si>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</si>
  <si>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</si>
  <si>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</si>
  <si>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</si>
  <si>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</si>
  <si>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</si>
  <si>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</si>
  <si>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</si>
  <si>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</si>
  <si>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</si>
  <si>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</si>
  <si>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</si>
  <si>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</si>
  <si>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</si>
  <si>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</si>
  <si>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</si>
  <si>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</si>
  <si>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</si>
  <si>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</si>
  <si>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</si>
  <si>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</si>
  <si>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</si>
  <si>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</si>
  <si>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</si>
  <si>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</si>
  <si>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</si>
  <si>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</si>
  <si>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</si>
  <si>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</si>
  <si>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</si>
  <si>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</si>
  <si>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</si>
  <si>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</si>
  <si>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</si>
  <si>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</si>
  <si>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</si>
  <si>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</si>
  <si>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</si>
  <si>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</si>
  <si>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</si>
  <si>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</si>
  <si>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</si>
  <si>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</si>
  <si>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</si>
  <si>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</si>
  <si>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</si>
  <si>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</si>
  <si>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</si>
  <si>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</si>
  <si>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</si>
  <si>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</si>
  <si>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</si>
  <si>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</si>
  <si>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</si>
  <si>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</si>
  <si>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</si>
  <si>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</si>
  <si>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</si>
  <si>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</si>
  <si>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</si>
  <si>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</si>
  <si>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</si>
  <si>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</si>
  <si>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</si>
  <si>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</si>
  <si>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</si>
  <si>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</si>
  <si>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</si>
  <si>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</si>
  <si>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</si>
  <si>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</si>
  <si>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</si>
  <si>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</si>
  <si>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</si>
  <si>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</si>
  <si>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</si>
  <si>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</si>
  <si>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</si>
  <si>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</si>
  <si>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</si>
  <si>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</si>
  <si>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</si>
  <si>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</si>
  <si>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</si>
  <si>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</si>
  <si>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</si>
  <si>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</si>
  <si>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</si>
  <si>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</si>
  <si>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</si>
  <si>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</si>
  <si>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</si>
  <si>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</si>
  <si>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</si>
  <si>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</si>
  <si>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</si>
  <si>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</si>
  <si>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</si>
  <si>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</si>
  <si>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</si>
  <si>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</si>
  <si>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</si>
  <si>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</si>
  <si>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</si>
  <si>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</si>
  <si>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</si>
  <si>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</si>
  <si>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</si>
  <si>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</si>
  <si>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</si>
  <si>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</si>
  <si>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</si>
  <si>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</si>
  <si>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</si>
  <si>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</si>
  <si>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</si>
  <si>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</si>
  <si>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</si>
  <si>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</si>
  <si>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</si>
  <si>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</si>
  <si>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</si>
  <si>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</si>
  <si>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</si>
  <si>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</si>
  <si>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</si>
  <si>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</si>
  <si>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</si>
  <si>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</si>
  <si>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</si>
  <si>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</si>
  <si>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</si>
  <si>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</si>
  <si>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</si>
  <si>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</si>
  <si>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</si>
  <si>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</si>
  <si>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</si>
  <si>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</si>
  <si>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</si>
  <si>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</si>
  <si>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</si>
  <si>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</si>
  <si>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</si>
  <si>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</si>
  <si>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</si>
  <si>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</si>
  <si>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</si>
  <si>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</si>
  <si>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</si>
  <si>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</si>
  <si>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</si>
  <si>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</si>
  <si>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</si>
  <si>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</si>
  <si>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</si>
  <si>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</si>
  <si>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</si>
  <si>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</si>
  <si>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</si>
  <si>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</si>
  <si>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</si>
  <si>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</si>
  <si>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</si>
  <si>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</si>
  <si>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</si>
  <si>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</si>
  <si>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</si>
  <si>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</si>
  <si>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</si>
  <si>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</si>
  <si>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</si>
  <si>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</si>
  <si>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</si>
  <si>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</si>
  <si>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</si>
  <si>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</si>
  <si>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</si>
  <si>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</si>
  <si>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</si>
  <si>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</si>
  <si>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</si>
  <si>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</si>
  <si>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</si>
  <si>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</si>
  <si>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</si>
  <si>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</si>
  <si>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</si>
  <si>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</si>
  <si>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</si>
  <si>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</si>
  <si>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</si>
  <si>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</si>
  <si>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</si>
  <si>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</si>
  <si>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</si>
  <si>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</si>
  <si>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</si>
  <si>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</si>
  <si>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</si>
  <si>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</si>
  <si>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</si>
  <si>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</si>
  <si>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</si>
  <si>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</si>
  <si>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</si>
  <si>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</si>
  <si>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</si>
  <si>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</si>
  <si>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</si>
  <si>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</si>
  <si>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</si>
  <si>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</si>
  <si>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</si>
  <si>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</si>
  <si>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</si>
  <si>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</si>
  <si>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</si>
  <si>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</si>
  <si>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</si>
  <si>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</si>
  <si>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</si>
  <si>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</si>
  <si>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</si>
  <si>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</si>
  <si>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</si>
  <si>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</si>
  <si>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</si>
  <si>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</si>
  <si>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</si>
  <si>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</si>
  <si>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</si>
  <si>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</si>
  <si>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</si>
  <si>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</si>
  <si>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</si>
  <si>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</si>
  <si>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</si>
  <si>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</si>
  <si>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</si>
  <si>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</si>
  <si>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</si>
  <si>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</si>
  <si>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</si>
  <si>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</si>
  <si>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</si>
  <si>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</si>
  <si>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</si>
  <si>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</si>
  <si>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</si>
  <si>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</si>
  <si>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</si>
  <si>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</si>
  <si>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</si>
  <si>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</si>
  <si>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</si>
  <si>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</si>
  <si>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</si>
  <si>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</si>
  <si>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</si>
  <si>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</si>
  <si>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</si>
  <si>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</si>
  <si>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</si>
  <si>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</si>
  <si>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</si>
  <si>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</si>
  <si>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</si>
  <si>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</si>
  <si>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</si>
  <si>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</si>
  <si>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</si>
  <si>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</si>
  <si>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</si>
  <si>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</si>
  <si>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</si>
  <si>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</si>
  <si>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</si>
  <si>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</si>
  <si>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</si>
  <si>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</si>
  <si>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</si>
  <si>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</si>
  <si>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</si>
  <si>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</si>
  <si>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</si>
  <si>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</si>
  <si>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</si>
  <si>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</si>
  <si>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</si>
  <si>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</si>
  <si>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</si>
  <si>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</si>
  <si>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</si>
  <si>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</si>
  <si>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</si>
  <si>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</si>
  <si>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</si>
  <si>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</si>
  <si>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</si>
  <si>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</si>
  <si>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</si>
  <si>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</si>
  <si>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</si>
  <si>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</si>
  <si>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</si>
  <si>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</si>
  <si>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</si>
  <si>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</si>
  <si>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</si>
  <si>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</si>
  <si>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</si>
  <si>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</si>
  <si>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</si>
  <si>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</si>
  <si>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</si>
  <si>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</si>
  <si>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</si>
  <si>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</si>
  <si>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</si>
  <si>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</si>
  <si>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</si>
  <si>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</si>
  <si>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</si>
  <si>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</si>
  <si>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</si>
  <si>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</si>
  <si>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</si>
  <si>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</si>
  <si>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</si>
  <si>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</si>
  <si>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</si>
  <si>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</si>
  <si>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</si>
  <si>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</si>
  <si>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</si>
  <si>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</si>
  <si>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</si>
  <si>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</si>
  <si>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</si>
  <si>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</si>
  <si>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</si>
  <si>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</si>
  <si>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</si>
  <si>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</si>
  <si>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</si>
  <si>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</si>
  <si>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</si>
  <si>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</si>
  <si>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</si>
  <si>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</si>
  <si>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</si>
  <si>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</si>
  <si>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</si>
  <si>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</si>
  <si>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</si>
  <si>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</si>
  <si>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</si>
  <si>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</si>
  <si>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</si>
  <si>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</si>
  <si>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</si>
  <si>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</si>
  <si>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</si>
  <si>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</si>
  <si>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</si>
  <si>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</si>
  <si>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</si>
  <si>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</si>
  <si>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</si>
  <si>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</si>
  <si>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</si>
  <si>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</si>
  <si>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</si>
  <si>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</si>
  <si>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</si>
  <si>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</si>
  <si>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</si>
  <si>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</si>
  <si>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</si>
  <si>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</si>
  <si>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</si>
  <si>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</si>
  <si>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</si>
  <si>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</si>
  <si>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</si>
  <si>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</si>
  <si>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</si>
  <si>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</si>
  <si>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</si>
  <si>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</si>
  <si>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</si>
  <si>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</si>
  <si>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</si>
  <si>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</si>
  <si>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</si>
  <si>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</si>
  <si>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</si>
  <si>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</si>
  <si>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</si>
  <si>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</si>
  <si>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</si>
  <si>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</si>
  <si>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</si>
  <si>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</si>
  <si>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</si>
  <si>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</si>
  <si>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</si>
  <si>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</si>
  <si>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</si>
  <si>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</si>
  <si>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</si>
  <si>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</si>
  <si>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</si>
  <si>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</si>
  <si>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</si>
  <si>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</si>
  <si>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</si>
  <si>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</si>
  <si>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</si>
  <si>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</si>
  <si>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</si>
  <si>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</si>
  <si>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</si>
  <si>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</si>
  <si>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</si>
  <si>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</si>
  <si>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</si>
  <si>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</si>
  <si>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</si>
  <si>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</si>
  <si>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</si>
  <si>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</si>
  <si>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</si>
  <si>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</si>
  <si>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</si>
  <si>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</si>
  <si>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</si>
  <si>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</si>
  <si>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</si>
  <si>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</si>
  <si>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</si>
  <si>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</si>
  <si>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</si>
  <si>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</si>
  <si>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</si>
  <si>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</si>
  <si>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</si>
  <si>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</si>
  <si>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</si>
  <si>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</si>
  <si>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</si>
  <si>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</si>
  <si>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</si>
  <si>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</si>
  <si>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</si>
  <si>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</si>
  <si>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</si>
  <si>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</si>
  <si>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</si>
  <si>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</si>
  <si>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</si>
  <si>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</si>
  <si>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</si>
  <si>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</si>
  <si>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</si>
  <si>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</si>
  <si>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</si>
  <si>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</si>
  <si>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</si>
  <si>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</si>
  <si>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</si>
  <si>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</si>
  <si>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</si>
  <si>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</si>
  <si>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</si>
  <si>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</si>
  <si>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</si>
  <si>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</si>
  <si>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</si>
  <si>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</si>
  <si>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</si>
  <si>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</si>
  <si>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</si>
  <si>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</si>
  <si>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</si>
  <si>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</si>
  <si>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</si>
  <si>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</si>
  <si>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</si>
  <si>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</si>
  <si>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</si>
  <si>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</si>
  <si>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</si>
  <si>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</si>
  <si>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</si>
  <si>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</si>
  <si>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</si>
  <si>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</si>
  <si>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</si>
  <si>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</si>
  <si>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</si>
  <si>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</si>
  <si>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</si>
  <si>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</si>
  <si>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</si>
  <si>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</si>
  <si>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</si>
  <si>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</si>
  <si>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</si>
  <si>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</si>
  <si>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</si>
  <si>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</si>
  <si>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</si>
  <si>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</si>
  <si>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</si>
  <si>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</si>
  <si>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</si>
  <si>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</si>
  <si>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</si>
  <si>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</si>
  <si>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</si>
  <si>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</si>
  <si>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</si>
  <si>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</si>
  <si>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</si>
  <si>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</si>
  <si>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</si>
  <si>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</si>
  <si>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</si>
  <si>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</si>
  <si>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</si>
  <si>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</si>
  <si>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</si>
  <si>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</si>
  <si>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</si>
  <si>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</si>
  <si>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</si>
  <si>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</si>
  <si>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</si>
  <si>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</si>
  <si>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</si>
  <si>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</si>
  <si>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</si>
  <si>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</si>
  <si>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</si>
  <si>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</si>
  <si>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</si>
  <si>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</si>
  <si>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</si>
  <si>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</si>
  <si>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</si>
  <si>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</si>
  <si>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</si>
  <si>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</si>
  <si>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</si>
  <si>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</si>
  <si>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</si>
  <si>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</si>
  <si>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</si>
  <si>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</si>
  <si>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</si>
  <si>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</si>
  <si>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</si>
  <si>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</si>
  <si>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</si>
  <si>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</si>
  <si>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</si>
  <si>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</si>
  <si>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</si>
  <si>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</si>
  <si>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</si>
  <si>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</si>
  <si>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</si>
  <si>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</si>
  <si>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</si>
  <si>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</si>
  <si>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</si>
  <si>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</si>
  <si>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</si>
  <si>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</si>
  <si>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</si>
  <si>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</si>
  <si>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</si>
  <si>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</si>
  <si>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</si>
  <si>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</si>
  <si>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</si>
  <si>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</si>
  <si>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</si>
  <si>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</si>
  <si>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</si>
  <si>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</si>
  <si>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</si>
  <si>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</si>
  <si>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</si>
  <si>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</si>
  <si>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</si>
  <si>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</si>
  <si>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</si>
  <si>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</si>
  <si>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</si>
  <si>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</si>
  <si>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</si>
  <si>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</si>
  <si>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</si>
  <si>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</si>
  <si>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</si>
  <si>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</si>
  <si>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</si>
  <si>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</si>
  <si>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</si>
  <si>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</si>
  <si>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</si>
  <si>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</si>
  <si>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</si>
  <si>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</si>
  <si>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</si>
  <si>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</si>
  <si>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</si>
  <si>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</si>
  <si>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</si>
  <si>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</si>
  <si>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</si>
  <si>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</si>
  <si>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</si>
  <si>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</si>
  <si>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</si>
  <si>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</si>
  <si>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</si>
  <si>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</si>
  <si>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</si>
  <si>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</si>
  <si>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</si>
  <si>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</si>
  <si>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</si>
  <si>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</si>
  <si>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</si>
  <si>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</si>
  <si>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</si>
  <si>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</si>
  <si>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</si>
  <si>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</si>
  <si>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</si>
  <si>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</si>
  <si>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</si>
  <si>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</si>
  <si>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</si>
  <si>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</si>
  <si>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</si>
  <si>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</si>
  <si>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</si>
  <si>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</si>
  <si>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</si>
  <si>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</si>
  <si>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</si>
  <si>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</si>
  <si>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</si>
  <si>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</si>
  <si>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</si>
  <si>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</si>
  <si>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</si>
  <si>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</si>
  <si>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</si>
  <si>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</si>
  <si>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</si>
  <si>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</si>
  <si>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</si>
  <si>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</si>
  <si>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</si>
  <si>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</si>
  <si>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</si>
  <si>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</si>
  <si>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</si>
  <si>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</si>
  <si>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</si>
  <si>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</si>
  <si>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</si>
  <si>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</si>
  <si>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</si>
  <si>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</si>
  <si>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</si>
  <si>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</si>
  <si>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</si>
  <si>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</si>
  <si>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</si>
  <si>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</si>
  <si>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</si>
  <si>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</si>
  <si>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</si>
  <si>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</si>
  <si>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</si>
  <si>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</si>
  <si>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</si>
  <si>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</si>
  <si>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</si>
  <si>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</si>
  <si>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</si>
  <si>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</si>
  <si>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</si>
  <si>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</si>
  <si>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</si>
  <si>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</si>
  <si>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</si>
  <si>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</si>
  <si>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</si>
  <si>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</si>
  <si>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</si>
  <si>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</si>
  <si>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</si>
  <si>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</si>
  <si>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</si>
  <si>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</si>
  <si>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</si>
  <si>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</si>
  <si>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</si>
  <si>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</si>
  <si>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</si>
  <si>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</si>
  <si>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</si>
  <si>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</si>
  <si>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</si>
  <si>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</si>
  <si>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</si>
  <si>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</si>
  <si>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</si>
  <si>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</si>
  <si>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</si>
  <si>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</si>
  <si>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</si>
  <si>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</si>
  <si>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</si>
  <si>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</si>
  <si>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</si>
  <si>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</si>
  <si>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</si>
  <si>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</si>
  <si>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</si>
  <si>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</si>
  <si>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</si>
  <si>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</si>
  <si>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</si>
  <si>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</si>
  <si>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</si>
  <si>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</si>
  <si>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</si>
  <si>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</si>
  <si>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</si>
  <si>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</si>
  <si>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</si>
  <si>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</si>
  <si>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</si>
  <si>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</si>
  <si>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</si>
  <si>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</si>
  <si>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</si>
  <si>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</si>
  <si>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</si>
  <si>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</si>
  <si>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</si>
  <si>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</si>
  <si>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</si>
  <si>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</si>
  <si>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</si>
  <si>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</si>
  <si>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</si>
  <si>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</si>
  <si>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</si>
  <si>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</si>
  <si>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</si>
  <si>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</si>
  <si>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</si>
  <si>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</si>
  <si>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</si>
  <si>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</si>
  <si>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</si>
  <si>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</si>
  <si>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</si>
  <si>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</si>
  <si>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</si>
  <si>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</si>
  <si>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</si>
  <si>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</si>
  <si>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</si>
  <si>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</si>
  <si>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</si>
  <si>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</si>
  <si>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</si>
  <si>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</si>
  <si>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</si>
  <si>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</si>
  <si>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</si>
  <si>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</si>
  <si>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</si>
  <si>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</si>
  <si>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</si>
  <si>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</si>
  <si>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</si>
  <si>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</si>
  <si>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</si>
  <si>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</si>
  <si>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</si>
  <si>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</si>
  <si>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</si>
  <si>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</si>
  <si>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</si>
  <si>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</si>
  <si>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</si>
  <si>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</si>
  <si>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</si>
  <si>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</si>
  <si>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</si>
  <si>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</si>
  <si>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</si>
  <si>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</si>
  <si>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</si>
  <si>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</si>
  <si>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</si>
  <si>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</si>
  <si>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</si>
  <si>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</si>
  <si>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</si>
  <si>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</si>
  <si>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</si>
  <si>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</si>
  <si>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</si>
  <si>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</si>
  <si>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</si>
  <si>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</si>
  <si>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</si>
  <si>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</si>
  <si>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</si>
  <si>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</si>
  <si>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</si>
  <si>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</si>
  <si>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</si>
  <si>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</si>
  <si>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</si>
  <si>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</si>
  <si>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</si>
  <si>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</si>
  <si>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</si>
  <si>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</si>
  <si>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</si>
  <si>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</si>
  <si>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</si>
  <si>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</si>
  <si>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</si>
  <si>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</si>
  <si>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</si>
  <si>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</si>
  <si>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</si>
  <si>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</si>
  <si>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</si>
  <si>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</si>
  <si>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</si>
  <si>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</si>
  <si>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</si>
  <si>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</si>
  <si>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</si>
  <si>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</si>
  <si>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</si>
  <si>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</si>
  <si>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</si>
  <si>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</si>
  <si>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</si>
  <si>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</si>
  <si>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</si>
  <si>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</si>
  <si>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</si>
  <si>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</si>
  <si>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</si>
  <si>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</si>
  <si>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</si>
  <si>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</si>
  <si>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</si>
  <si>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</si>
  <si>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</si>
  <si>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</si>
  <si>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</si>
  <si>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</si>
  <si>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</si>
  <si>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</si>
  <si>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</si>
  <si>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</si>
  <si>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</si>
  <si>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</si>
  <si>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</si>
  <si>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</si>
  <si>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</si>
  <si>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</si>
  <si>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</si>
  <si>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</si>
  <si>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</si>
  <si>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</si>
  <si>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</si>
  <si>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</si>
  <si>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</si>
  <si>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</si>
  <si>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</si>
  <si>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</si>
  <si>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</si>
  <si>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</si>
  <si>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</si>
  <si>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</si>
  <si>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</si>
  <si>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</si>
  <si>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</si>
  <si>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</si>
  <si>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</si>
  <si>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</si>
  <si>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</si>
  <si>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</si>
  <si>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</si>
  <si>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</si>
  <si>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</si>
  <si>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</si>
  <si>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</si>
  <si>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</si>
  <si>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</si>
  <si>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</si>
  <si>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</si>
  <si>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</si>
  <si>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</si>
  <si>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</si>
  <si>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</si>
  <si>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</si>
  <si>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</si>
  <si>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</si>
  <si>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</si>
  <si>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</si>
  <si>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</si>
  <si>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</si>
  <si>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</si>
  <si>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</si>
  <si>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</si>
  <si>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</si>
  <si>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</si>
  <si>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</si>
  <si>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</si>
  <si>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</si>
  <si>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</si>
  <si>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</si>
  <si>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</si>
  <si>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</si>
  <si>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</si>
  <si>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</si>
  <si>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</si>
  <si>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</si>
  <si>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</si>
  <si>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</si>
  <si>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</si>
  <si>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</si>
  <si>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</si>
  <si>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</si>
  <si>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</si>
  <si>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</si>
  <si>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</si>
  <si>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</si>
  <si>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</si>
  <si>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</si>
  <si>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</si>
  <si>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</si>
  <si>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</si>
  <si>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</si>
  <si>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</si>
  <si>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</si>
  <si>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</si>
  <si>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</si>
  <si>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</si>
  <si>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</si>
  <si>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</si>
  <si>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</si>
  <si>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</si>
  <si>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</si>
  <si>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</si>
  <si>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</si>
  <si>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</si>
  <si>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</si>
  <si>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</si>
  <si>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</si>
  <si>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</si>
  <si>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</si>
  <si>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</si>
  <si>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</si>
  <si>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</si>
  <si>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</si>
  <si>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</si>
  <si>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</si>
  <si>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</si>
  <si>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</si>
  <si>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</si>
  <si>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</si>
  <si>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</si>
  <si>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</si>
  <si>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</si>
  <si>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</si>
  <si>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</si>
  <si>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</si>
  <si>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</si>
  <si>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</si>
  <si>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</si>
  <si>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</si>
  <si>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</si>
  <si>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</si>
  <si>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</si>
  <si>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</si>
  <si>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</si>
  <si>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</si>
  <si>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</si>
  <si>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</si>
  <si>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</si>
  <si>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</si>
  <si>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</si>
  <si>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</si>
  <si>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</si>
  <si>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</si>
  <si>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</si>
  <si>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</si>
  <si>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</si>
  <si>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</si>
  <si>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</si>
  <si>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</si>
  <si>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</si>
  <si>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</si>
  <si>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</si>
  <si>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</si>
  <si>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</si>
  <si>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</si>
  <si>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</si>
  <si>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</si>
  <si>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</si>
  <si>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</si>
  <si>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</si>
  <si>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</si>
  <si>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</si>
  <si>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</si>
  <si>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</si>
  <si>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</si>
  <si>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</si>
  <si>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</si>
  <si>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</si>
  <si>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</si>
  <si>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</si>
  <si>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</si>
  <si>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</si>
  <si>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</si>
  <si>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</si>
  <si>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</si>
  <si>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</si>
  <si>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</si>
  <si>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</si>
  <si>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</si>
  <si>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</si>
  <si>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</si>
  <si>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</si>
  <si>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</si>
  <si>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</si>
  <si>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</si>
  <si>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</si>
  <si>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</si>
  <si>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</si>
  <si>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</si>
  <si>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</si>
  <si>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</si>
  <si>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</si>
  <si>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</si>
  <si>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</si>
  <si>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</si>
  <si>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</si>
  <si>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</si>
  <si>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</si>
  <si>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</si>
  <si>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</si>
  <si>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</si>
  <si>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</si>
  <si>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</si>
  <si>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</si>
  <si>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</si>
  <si>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</si>
  <si>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</si>
  <si>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</si>
  <si>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</si>
  <si>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</si>
  <si>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</si>
  <si>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</si>
  <si>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</si>
  <si>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</si>
  <si>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</si>
  <si>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</si>
  <si>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</si>
  <si>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</si>
  <si>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</si>
  <si>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</si>
  <si>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</si>
  <si>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</si>
  <si>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</si>
  <si>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</si>
  <si>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</si>
  <si>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</si>
  <si>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</si>
  <si>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</si>
  <si>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</si>
  <si>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</si>
  <si>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</si>
  <si>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</si>
  <si>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</si>
  <si>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</si>
  <si>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</si>
  <si>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</si>
  <si>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</si>
  <si>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</si>
  <si>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</si>
  <si>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</si>
  <si>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</si>
  <si>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</si>
  <si>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</si>
  <si>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</si>
  <si>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</si>
  <si>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</si>
  <si>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</si>
  <si>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</si>
  <si>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</si>
  <si>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</si>
  <si>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</si>
  <si>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</si>
  <si>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</si>
  <si>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</si>
  <si>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</si>
  <si>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</si>
  <si>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</si>
  <si>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</si>
  <si>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</si>
  <si>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</si>
  <si>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</si>
  <si>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</si>
  <si>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</si>
  <si>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</si>
  <si>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</si>
  <si>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</si>
  <si>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</si>
  <si>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</si>
  <si>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</si>
  <si>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</si>
  <si>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</si>
  <si>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</si>
  <si>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</si>
  <si>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</si>
  <si>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</si>
  <si>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</si>
  <si>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</si>
  <si>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</si>
  <si>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</si>
  <si>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</si>
  <si>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</si>
  <si>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</si>
  <si>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</si>
  <si>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</si>
  <si>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</si>
  <si>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</si>
  <si>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</si>
  <si>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</si>
  <si>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</si>
  <si>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</si>
  <si>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</si>
  <si>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</si>
  <si>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</si>
  <si>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</si>
  <si>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</si>
  <si>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</si>
  <si>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</si>
  <si>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</si>
  <si>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</si>
  <si>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</si>
  <si>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</si>
  <si>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</si>
  <si>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</si>
  <si>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</si>
  <si>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</si>
  <si>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</si>
  <si>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</si>
  <si>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</si>
  <si>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</si>
  <si>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</si>
  <si>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</si>
  <si>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</si>
  <si>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</si>
  <si>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</si>
  <si>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</si>
  <si>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</si>
  <si>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</si>
  <si>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</si>
  <si>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</si>
  <si>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</si>
  <si>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</si>
  <si>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</si>
  <si>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</si>
  <si>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</si>
  <si>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</si>
  <si>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</si>
  <si>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</si>
  <si>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</si>
  <si>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</si>
  <si>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</si>
  <si>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</si>
  <si>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</si>
  <si>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</si>
  <si>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</si>
  <si>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</si>
  <si>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</si>
  <si>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</si>
  <si>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</si>
  <si>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</si>
  <si>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</si>
  <si>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</si>
  <si>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</si>
  <si>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</si>
  <si>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</si>
  <si>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</si>
  <si>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</si>
  <si>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</si>
  <si>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</si>
  <si>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</si>
  <si>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</si>
  <si>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</si>
  <si>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</si>
  <si>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</si>
  <si>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</si>
  <si>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</si>
  <si>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</si>
  <si>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</si>
  <si>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</si>
  <si>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</si>
  <si>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</si>
  <si>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</si>
  <si>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</si>
  <si>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</si>
  <si>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</si>
  <si>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</si>
  <si>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</si>
  <si>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</si>
  <si>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</si>
  <si>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</si>
  <si>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</si>
  <si>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</si>
  <si>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</si>
  <si>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</si>
  <si>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</si>
  <si>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</si>
  <si>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</si>
  <si>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</si>
  <si>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</si>
  <si>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</si>
  <si>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</si>
  <si>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</si>
  <si>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</si>
  <si>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</si>
  <si>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</si>
  <si>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</si>
  <si>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</si>
  <si>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</si>
  <si>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</si>
  <si>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</si>
  <si>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</si>
  <si>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</si>
  <si>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</si>
  <si>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</si>
  <si>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</si>
  <si>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</si>
  <si>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</si>
  <si>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</si>
  <si>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</si>
  <si>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</si>
  <si>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</si>
  <si>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</si>
  <si>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</si>
  <si>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</si>
  <si>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</si>
  <si>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</si>
  <si>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</si>
  <si>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</si>
  <si>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</si>
  <si>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</si>
  <si>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</si>
  <si>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</si>
  <si>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</si>
  <si>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</si>
  <si>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</si>
  <si>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</si>
  <si>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</si>
  <si>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</si>
  <si>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</si>
  <si>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</si>
  <si>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</si>
  <si>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</si>
  <si>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</si>
  <si>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</si>
  <si>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</si>
  <si>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</si>
  <si>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</si>
  <si>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</si>
  <si>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</si>
  <si>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</si>
  <si>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</si>
  <si>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</si>
  <si>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</si>
  <si>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</si>
  <si>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</si>
  <si>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</si>
  <si>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</si>
  <si>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</si>
  <si>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</si>
  <si>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</si>
  <si>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</si>
  <si>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</si>
  <si>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</si>
  <si>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</si>
  <si>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</si>
  <si>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</si>
  <si>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</si>
  <si>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</si>
  <si>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</si>
  <si>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</si>
  <si>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</si>
  <si>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</si>
  <si>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</si>
  <si>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</si>
  <si>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</si>
  <si>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</si>
  <si>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</si>
  <si>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</si>
  <si>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</si>
  <si>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</si>
  <si>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</si>
  <si>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</si>
  <si>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</si>
  <si>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</si>
  <si>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</si>
  <si>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</si>
  <si>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</si>
  <si>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</si>
  <si>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</si>
  <si>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</si>
  <si>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</si>
  <si>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</si>
  <si>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</si>
  <si>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</si>
  <si>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</si>
  <si>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</si>
  <si>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</si>
  <si>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</si>
  <si>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</si>
  <si>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</si>
  <si>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</si>
  <si>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</si>
  <si>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</si>
  <si>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</si>
  <si>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</si>
  <si>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</si>
  <si>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</si>
  <si>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</si>
  <si>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</si>
  <si>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</si>
  <si>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</si>
  <si>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</si>
  <si>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</si>
  <si>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</si>
  <si>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</si>
  <si>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</si>
  <si>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</si>
  <si>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</si>
  <si>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</si>
  <si>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</si>
  <si>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</si>
  <si>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</si>
  <si>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</si>
  <si>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</si>
  <si>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</si>
  <si>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</si>
  <si>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</si>
  <si>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</si>
  <si>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</si>
  <si>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</si>
  <si>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</si>
  <si>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</si>
  <si>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</si>
  <si>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</si>
  <si>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</si>
  <si>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</si>
  <si>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</si>
  <si>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</si>
  <si>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</si>
  <si>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</si>
  <si>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</si>
  <si>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</si>
  <si>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</si>
  <si>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</si>
  <si>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</si>
  <si>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</si>
  <si>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</si>
  <si>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</si>
  <si>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</si>
  <si>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</si>
  <si>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</si>
  <si>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</si>
  <si>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</si>
  <si>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</si>
  <si>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</si>
  <si>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</si>
  <si>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</si>
  <si>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</si>
  <si>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</si>
  <si>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</si>
  <si>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</si>
  <si>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</si>
  <si>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</si>
  <si>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</si>
  <si>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</si>
  <si>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</si>
  <si>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</si>
  <si>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</si>
  <si>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</si>
  <si>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</si>
  <si>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</si>
  <si>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</si>
  <si>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</si>
  <si>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</si>
  <si>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</si>
  <si>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</si>
  <si>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</si>
  <si>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</si>
  <si>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</si>
  <si>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</si>
  <si>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</si>
  <si>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</si>
  <si>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</si>
  <si>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</si>
  <si>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</si>
  <si>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</si>
  <si>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</si>
  <si>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</si>
  <si>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</si>
  <si>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</si>
  <si>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</si>
  <si>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</si>
  <si>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</si>
  <si>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</si>
  <si>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</si>
  <si>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</si>
  <si>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</si>
  <si>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</si>
  <si>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</si>
  <si>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</si>
  <si>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</si>
  <si>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</si>
  <si>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</si>
  <si>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</si>
  <si>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</si>
  <si>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</si>
  <si>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</si>
  <si>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</si>
  <si>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</si>
  <si>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</si>
  <si>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</si>
  <si>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</si>
  <si>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</si>
  <si>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</si>
  <si>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</si>
  <si>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</si>
  <si>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</si>
  <si>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</si>
  <si>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</si>
  <si>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</si>
  <si>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</si>
  <si>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</si>
  <si>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</si>
  <si>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</si>
  <si>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</si>
  <si>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</si>
  <si>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</si>
  <si>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</si>
  <si>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</si>
  <si>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</si>
  <si>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</si>
  <si>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</si>
  <si>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</si>
  <si>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</si>
  <si>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</si>
  <si>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</si>
  <si>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</si>
  <si>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</si>
  <si>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</si>
  <si>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</si>
  <si>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</si>
  <si>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</si>
  <si>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</si>
  <si>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</si>
  <si>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</si>
  <si>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</si>
  <si>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</si>
  <si>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</si>
  <si>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</si>
  <si>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</si>
  <si>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</si>
  <si>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</si>
  <si>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</si>
  <si>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</si>
  <si>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</si>
  <si>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</si>
  <si>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</si>
  <si>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</si>
  <si>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</si>
  <si>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</si>
  <si>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</si>
  <si>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</si>
  <si>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</si>
  <si>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</si>
  <si>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</si>
  <si>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</si>
  <si>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</si>
  <si>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</si>
  <si>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</si>
  <si>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</si>
  <si>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</si>
  <si>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</si>
  <si>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</si>
  <si>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</si>
  <si>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</si>
  <si>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</si>
  <si>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</si>
  <si>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</si>
  <si>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</si>
  <si>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</si>
  <si>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</si>
  <si>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</si>
  <si>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</si>
  <si>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</si>
  <si>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</si>
  <si>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</si>
  <si>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</si>
  <si>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</si>
  <si>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</si>
  <si>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</si>
  <si>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</si>
  <si>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</si>
  <si>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</si>
  <si>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</si>
  <si>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</si>
  <si>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</si>
  <si>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</si>
  <si>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</si>
  <si>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</si>
  <si>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</si>
  <si>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</si>
  <si>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</si>
  <si>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</si>
  <si>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</si>
  <si>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</si>
  <si>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</si>
  <si>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</si>
  <si>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</si>
  <si>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</si>
  <si>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</si>
  <si>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</si>
  <si>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</si>
  <si>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</si>
  <si>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</si>
  <si>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</si>
  <si>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</si>
  <si>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</si>
  <si>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</si>
  <si>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</si>
  <si>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</si>
  <si>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</si>
  <si>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</si>
  <si>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</si>
  <si>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</si>
  <si>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</si>
  <si>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</si>
  <si>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</si>
  <si>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</si>
  <si>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</si>
  <si>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</si>
  <si>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</si>
  <si>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</si>
  <si>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</si>
  <si>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</si>
  <si>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</si>
  <si>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</si>
  <si>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</si>
  <si>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</si>
  <si>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</si>
  <si>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</si>
  <si>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</si>
  <si>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</si>
  <si>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</si>
  <si>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</si>
  <si>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</si>
  <si>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</si>
  <si>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</si>
  <si>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</si>
  <si>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</si>
  <si>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</si>
  <si>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</si>
  <si>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</si>
  <si>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</si>
  <si>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</si>
  <si>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</si>
  <si>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</si>
  <si>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</si>
  <si>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</si>
  <si>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</si>
  <si>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</si>
  <si>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</si>
  <si>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</si>
  <si>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</si>
  <si>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</si>
  <si>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</si>
  <si>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</si>
  <si>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</si>
  <si>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</si>
  <si>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</si>
  <si>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</si>
  <si>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</si>
  <si>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</si>
  <si>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</si>
  <si>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</si>
  <si>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</si>
  <si>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</si>
  <si>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</si>
  <si>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</si>
  <si>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</si>
  <si>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</si>
  <si>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</si>
  <si>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</si>
  <si>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</si>
  <si>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</si>
  <si>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</si>
  <si>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</si>
  <si>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</si>
  <si>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</si>
  <si>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</si>
  <si>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</si>
  <si>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</si>
  <si>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</si>
  <si>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</si>
  <si>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</si>
  <si>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</si>
  <si>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</si>
  <si>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</si>
  <si>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</si>
  <si>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</si>
  <si>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</si>
  <si>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</si>
  <si>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</si>
  <si>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</si>
  <si>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</si>
  <si>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</si>
  <si>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</si>
  <si>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</si>
  <si>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</si>
  <si>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</si>
  <si>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</si>
  <si>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</si>
  <si>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</si>
  <si>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</si>
  <si>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</si>
  <si>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</si>
  <si>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</si>
  <si>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</si>
  <si>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</si>
  <si>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</si>
  <si>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</si>
  <si>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</si>
  <si>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</si>
  <si>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</si>
  <si>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</si>
  <si>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</si>
  <si>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</si>
  <si>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</si>
  <si>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</si>
  <si>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</si>
  <si>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</si>
  <si>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</si>
  <si>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</si>
  <si>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</si>
  <si>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</si>
  <si>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</si>
  <si>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</si>
  <si>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</si>
  <si>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</si>
  <si>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</si>
  <si>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</si>
  <si>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</si>
  <si>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</si>
  <si>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</si>
  <si>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</si>
  <si>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</si>
  <si>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</si>
  <si>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</si>
  <si>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</si>
  <si>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</si>
  <si>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</si>
  <si>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</si>
  <si>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</si>
  <si>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</si>
  <si>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</si>
  <si>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</si>
  <si>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</si>
  <si>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</si>
  <si>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</si>
  <si>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</si>
  <si>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</si>
  <si>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</si>
  <si>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</si>
  <si>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</si>
  <si>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</si>
  <si>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</si>
  <si>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</si>
  <si>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</si>
  <si>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</si>
  <si>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</si>
  <si>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</si>
  <si>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</si>
  <si>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</si>
  <si>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</si>
  <si>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</si>
  <si>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</si>
  <si>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</si>
  <si>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</si>
  <si>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</si>
  <si>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</si>
  <si>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</si>
  <si>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</si>
  <si>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</si>
  <si>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</si>
  <si>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</si>
  <si>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</si>
  <si>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</si>
  <si>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</si>
  <si>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</si>
  <si>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</si>
  <si>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</si>
  <si>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</si>
  <si>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</si>
  <si>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</si>
  <si>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</si>
  <si>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</si>
  <si>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</si>
  <si>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</si>
  <si>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</si>
  <si>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</si>
  <si>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</si>
  <si>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</si>
  <si>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</si>
  <si>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</si>
  <si>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</si>
  <si>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</si>
  <si>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</si>
  <si>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</si>
  <si>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</si>
  <si>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</si>
  <si>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</si>
  <si>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</si>
  <si>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</si>
  <si>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</si>
  <si>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</si>
  <si>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</si>
  <si>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</si>
  <si>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</si>
  <si>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</si>
  <si>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</si>
  <si>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</si>
  <si>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</si>
  <si>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</si>
  <si>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</si>
  <si>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</si>
  <si>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</si>
  <si>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</si>
  <si>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</si>
  <si>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</si>
  <si>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</si>
  <si>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</si>
  <si>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</si>
  <si>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</si>
  <si>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</si>
  <si>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</si>
  <si>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</si>
  <si>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</si>
  <si>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</si>
  <si>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</si>
  <si>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</si>
  <si>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</si>
  <si>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</si>
  <si>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</si>
  <si>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</si>
  <si>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</si>
  <si>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</si>
  <si>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</si>
  <si>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</si>
  <si>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</si>
  <si>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</si>
  <si>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</si>
  <si>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</si>
  <si>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</si>
  <si>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</si>
  <si>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</si>
  <si>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</si>
  <si>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</si>
  <si>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</si>
  <si>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</si>
  <si>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</si>
  <si>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</si>
  <si>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</si>
  <si>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</si>
  <si>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</si>
  <si>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</si>
  <si>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</si>
  <si>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</si>
  <si>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</si>
  <si>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</si>
  <si>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</si>
  <si>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</si>
  <si>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</si>
  <si>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</si>
  <si>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</si>
  <si>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</si>
  <si>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</si>
  <si>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</si>
  <si>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</si>
  <si>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</si>
  <si>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</si>
  <si>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</si>
  <si>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</si>
  <si>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</si>
  <si>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</si>
  <si>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</si>
  <si>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</si>
  <si>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</si>
  <si>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</si>
  <si>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</si>
  <si>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</si>
  <si>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</si>
  <si>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</si>
  <si>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</si>
  <si>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</si>
  <si>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</si>
  <si>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</si>
  <si>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</si>
  <si>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</si>
  <si>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</si>
  <si>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</si>
  <si>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</si>
  <si>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</si>
  <si>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</si>
  <si>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</si>
  <si>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</si>
  <si>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</si>
  <si>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</si>
  <si>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</si>
  <si>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</si>
  <si>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</si>
  <si>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</si>
  <si>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</si>
  <si>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</si>
  <si>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</si>
  <si>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</si>
  <si>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</si>
  <si>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</si>
  <si>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</si>
  <si>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</si>
  <si>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</si>
  <si>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</si>
  <si>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</si>
  <si>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</si>
  <si>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</si>
  <si>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</si>
  <si>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</si>
  <si>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</si>
  <si>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</si>
  <si>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</si>
  <si>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</si>
  <si>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</si>
  <si>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</si>
  <si>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</si>
  <si>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</si>
  <si>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</si>
  <si>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</si>
  <si>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</si>
  <si>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</si>
  <si>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</si>
  <si>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</si>
  <si>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</si>
  <si>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</si>
  <si>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</si>
  <si>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</si>
  <si>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</si>
  <si>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</si>
  <si>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</si>
  <si>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</si>
  <si>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</si>
  <si>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</si>
  <si>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</si>
  <si>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</si>
  <si>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</si>
  <si>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</si>
  <si>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</si>
  <si>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</si>
  <si>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</si>
  <si>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</si>
  <si>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</si>
  <si>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</si>
  <si>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</si>
  <si>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</si>
  <si>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</si>
  <si>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</si>
  <si>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</si>
  <si>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</si>
  <si>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</si>
  <si>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</si>
  <si>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</si>
  <si>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</si>
  <si>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</si>
  <si>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</si>
  <si>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</si>
  <si>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</si>
  <si>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</si>
  <si>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</si>
  <si>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</si>
  <si>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</si>
  <si>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</si>
  <si>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</si>
  <si>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</si>
  <si>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</si>
  <si>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</si>
  <si>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</si>
  <si>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</si>
  <si>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</si>
  <si>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</si>
  <si>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</si>
  <si>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</si>
  <si>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</si>
  <si>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</si>
  <si>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</si>
  <si>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</si>
  <si>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</si>
  <si>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</si>
  <si>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</si>
  <si>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</si>
  <si>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</si>
  <si>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</si>
  <si>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</si>
  <si>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</si>
  <si>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</si>
  <si>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</si>
  <si>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</si>
  <si>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</si>
  <si>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</si>
  <si>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</si>
  <si>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</si>
  <si>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</si>
  <si>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</si>
  <si>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</si>
  <si>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</si>
  <si>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</si>
  <si>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</si>
  <si>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</si>
  <si>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</si>
  <si>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</si>
  <si>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</si>
  <si>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</si>
  <si>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</si>
  <si>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</si>
  <si>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</si>
  <si>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</si>
  <si>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</si>
  <si>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</si>
  <si>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</si>
  <si>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</si>
  <si>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</si>
  <si>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</si>
  <si>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</si>
  <si>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</si>
  <si>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</si>
  <si>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</si>
  <si>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</si>
  <si>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</si>
  <si>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</si>
  <si>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</si>
  <si>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</si>
  <si>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</si>
  <si>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</si>
  <si>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</si>
  <si>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</si>
  <si>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</si>
  <si>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</si>
  <si>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</si>
  <si>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</si>
  <si>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</si>
  <si>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</si>
  <si>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</si>
  <si>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</si>
  <si>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</si>
  <si>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</si>
  <si>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</si>
  <si>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</si>
  <si>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</si>
  <si>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</si>
  <si>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</si>
  <si>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</si>
  <si>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</si>
  <si>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</si>
  <si>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</si>
  <si>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</si>
  <si>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</si>
  <si>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</si>
  <si>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</si>
  <si>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</si>
  <si>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</si>
  <si>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</si>
  <si>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</si>
  <si>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</si>
  <si>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</si>
  <si>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</si>
  <si>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</si>
  <si>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</si>
  <si>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</si>
  <si>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</si>
  <si>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</si>
  <si>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</si>
  <si>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</si>
  <si>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</si>
  <si>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</si>
  <si>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</si>
  <si>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</si>
  <si>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</si>
  <si>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</si>
  <si>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</si>
  <si>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</si>
  <si>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</si>
  <si>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</si>
  <si>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</si>
  <si>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</si>
  <si>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</si>
  <si>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</si>
  <si>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</si>
  <si>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</si>
  <si>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</si>
  <si>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</si>
  <si>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</si>
  <si>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</si>
  <si>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</si>
  <si>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</si>
  <si>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</si>
  <si>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</si>
  <si>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</si>
  <si>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</si>
  <si>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</si>
  <si>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</si>
  <si>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</si>
  <si>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</si>
  <si>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</si>
  <si>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</si>
  <si>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</si>
  <si>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</si>
  <si>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</si>
  <si>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</si>
  <si>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</si>
  <si>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</si>
  <si>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</si>
  <si>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</si>
  <si>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</si>
  <si>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</si>
  <si>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</si>
  <si>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</si>
  <si>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</si>
  <si>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</si>
  <si>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</si>
  <si>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</si>
  <si>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</si>
  <si>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</si>
  <si>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</si>
  <si>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</si>
  <si>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</si>
  <si>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</si>
  <si>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</si>
  <si>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</si>
  <si>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</si>
  <si>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</si>
  <si>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</si>
  <si>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</si>
  <si>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</si>
  <si>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</si>
  <si>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</si>
  <si>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</si>
  <si>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</si>
  <si>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</si>
  <si>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</si>
  <si>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</si>
  <si>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</si>
  <si>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</si>
  <si>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</si>
  <si>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</si>
  <si>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</si>
  <si>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</si>
  <si>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</si>
  <si>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</si>
  <si>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</si>
  <si>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</si>
  <si>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</si>
  <si>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</si>
  <si>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</si>
  <si>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</si>
  <si>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</si>
  <si>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</si>
  <si>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</si>
  <si>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</si>
  <si>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</si>
  <si>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</si>
  <si>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</si>
  <si>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</si>
  <si>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</si>
  <si>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</si>
  <si>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</si>
  <si>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</si>
  <si>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</si>
  <si>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</si>
  <si>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</si>
  <si>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</si>
  <si>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</si>
  <si>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</si>
  <si>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</si>
  <si>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</si>
  <si>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</si>
  <si>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</si>
  <si>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</si>
  <si>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</si>
  <si>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</si>
  <si>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</si>
  <si>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</si>
  <si>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</si>
  <si>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</si>
  <si>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</si>
  <si>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</si>
  <si>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</si>
  <si>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</si>
  <si>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</si>
  <si>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</si>
  <si>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</si>
  <si>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</si>
  <si>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</si>
  <si>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</si>
  <si>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</si>
  <si>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</si>
  <si>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</si>
  <si>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</si>
  <si>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</si>
  <si>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</si>
  <si>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</si>
  <si>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</si>
  <si>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</si>
  <si>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</si>
  <si>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</si>
  <si>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</si>
  <si>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</si>
  <si>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</si>
  <si>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</si>
  <si>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</si>
  <si>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</si>
  <si>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</si>
  <si>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</si>
  <si>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</si>
  <si>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</si>
  <si>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</si>
  <si>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</si>
  <si>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</si>
  <si>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</si>
  <si>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</si>
  <si>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</si>
  <si>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</si>
  <si>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</si>
  <si>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</si>
  <si>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</si>
  <si>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</si>
  <si>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</si>
  <si>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</si>
  <si>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</si>
  <si>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</si>
  <si>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</si>
  <si>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</si>
  <si>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</si>
  <si>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</si>
  <si>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</si>
  <si>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</si>
  <si>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</si>
  <si>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</si>
  <si>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</si>
  <si>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</si>
  <si>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</si>
  <si>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</si>
  <si>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</si>
  <si>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</si>
  <si>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</si>
  <si>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</si>
  <si>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</si>
  <si>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</si>
  <si>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</si>
  <si>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</si>
  <si>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</si>
  <si>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</si>
  <si>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</si>
  <si>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</si>
  <si>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</si>
  <si>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</si>
  <si>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</si>
  <si>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</si>
  <si>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</si>
  <si>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</si>
  <si>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</si>
  <si>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</si>
  <si>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</si>
  <si>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</si>
  <si>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</si>
  <si>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</si>
  <si>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</si>
  <si>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</si>
  <si>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</si>
  <si>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</si>
  <si>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</si>
  <si>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</si>
  <si>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</si>
  <si>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</si>
  <si>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</si>
  <si>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</si>
  <si>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</si>
  <si>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</si>
  <si>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</si>
  <si>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</si>
  <si>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</si>
  <si>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</si>
  <si>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</si>
  <si>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</si>
  <si>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</si>
  <si>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</si>
  <si>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</si>
  <si>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</si>
  <si>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</si>
  <si>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</si>
  <si>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</si>
  <si>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</si>
  <si>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</si>
  <si>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</si>
  <si>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</si>
  <si>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</si>
  <si>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</si>
  <si>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</si>
  <si>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</si>
  <si>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</si>
  <si>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</si>
  <si>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</si>
  <si>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</si>
  <si>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</si>
  <si>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</si>
  <si>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</si>
  <si>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</si>
  <si>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</si>
  <si>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</si>
  <si>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</si>
  <si>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</si>
  <si>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</si>
  <si>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</si>
  <si>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</si>
  <si>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</si>
  <si>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</si>
  <si>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</si>
  <si>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</si>
  <si>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</si>
  <si>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</si>
  <si>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</si>
  <si>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</si>
  <si>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</si>
  <si>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</si>
  <si>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</si>
  <si>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</si>
  <si>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</si>
  <si>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</si>
  <si>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</si>
  <si>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</si>
  <si>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</si>
  <si>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</si>
  <si>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</si>
  <si>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</si>
  <si>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</si>
  <si>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</si>
  <si>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</si>
  <si>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</si>
  <si>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</si>
  <si>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</si>
  <si>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</si>
  <si>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</si>
  <si>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</si>
  <si>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</si>
  <si>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</si>
  <si>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</si>
  <si>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</si>
  <si>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</si>
  <si>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</si>
  <si>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</si>
  <si>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</si>
  <si>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</si>
  <si>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</si>
  <si>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</si>
  <si>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</si>
  <si>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</si>
  <si>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</si>
  <si>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</si>
  <si>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</si>
  <si>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</si>
  <si>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</si>
  <si>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</si>
  <si>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</si>
  <si>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</si>
  <si>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</si>
  <si>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</si>
  <si>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</si>
  <si>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</si>
  <si>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</si>
  <si>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</si>
  <si>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</si>
  <si>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</si>
  <si>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</si>
  <si>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</si>
  <si>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</si>
  <si>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</si>
  <si>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</si>
  <si>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</si>
  <si>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</si>
  <si>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</si>
  <si>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</si>
  <si>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</si>
  <si>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</si>
  <si>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</si>
  <si>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</si>
  <si>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</si>
  <si>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</si>
  <si>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</si>
  <si>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</si>
  <si>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</si>
  <si>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</si>
  <si>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</si>
  <si>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</si>
  <si>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</si>
  <si>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</si>
  <si>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</si>
  <si>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</si>
  <si>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</si>
  <si>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</si>
  <si>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</si>
  <si>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</si>
  <si>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</si>
  <si>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</si>
  <si>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</si>
  <si>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</si>
  <si>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</si>
  <si>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</si>
  <si>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</si>
  <si>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</si>
  <si>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</si>
  <si>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</si>
  <si>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</si>
  <si>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</si>
  <si>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</si>
  <si>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</si>
  <si>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</si>
  <si>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</si>
  <si>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</si>
  <si>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</si>
  <si>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</si>
  <si>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</si>
  <si>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</si>
  <si>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</si>
  <si>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</si>
  <si>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</si>
  <si>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</si>
  <si>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</si>
  <si>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</si>
  <si>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</si>
  <si>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</si>
  <si>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</si>
  <si>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</si>
  <si>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</si>
  <si>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</si>
  <si>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</si>
  <si>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</si>
  <si>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</si>
  <si>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</si>
  <si>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</si>
  <si>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</si>
  <si>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</si>
  <si>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</si>
  <si>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</si>
  <si>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</si>
  <si>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</si>
  <si>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</si>
  <si>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</si>
  <si>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</si>
  <si>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</si>
  <si>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</si>
  <si>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</si>
  <si>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</si>
  <si>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</si>
  <si>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</si>
  <si>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</si>
  <si>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</si>
  <si>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</si>
  <si>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</si>
  <si>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</si>
  <si>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</si>
  <si>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</si>
  <si>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</si>
  <si>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</si>
  <si>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</si>
  <si>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</si>
  <si>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</si>
  <si>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</si>
  <si>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</si>
  <si>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</si>
  <si>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</si>
  <si>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</si>
  <si>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</si>
  <si>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</si>
  <si>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</si>
  <si>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</si>
  <si>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</si>
  <si>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</si>
  <si>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</si>
  <si>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</si>
  <si>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</si>
  <si>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</si>
  <si>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</si>
  <si>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</si>
  <si>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</si>
  <si>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</si>
  <si>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</si>
  <si>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</si>
  <si>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</si>
  <si>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</si>
  <si>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</si>
  <si>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</si>
  <si>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</si>
  <si>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</si>
  <si>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</si>
  <si>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</si>
  <si>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</si>
  <si>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</si>
  <si>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</si>
  <si>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</si>
  <si>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</si>
  <si>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</si>
  <si>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</si>
  <si>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</si>
  <si>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</si>
  <si>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</si>
  <si>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</si>
  <si>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</si>
  <si>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</si>
  <si>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</si>
  <si>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</si>
  <si>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</si>
  <si>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</si>
  <si>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</si>
  <si>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</si>
  <si>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</si>
  <si>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</si>
  <si>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</si>
  <si>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</si>
  <si>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</si>
  <si>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</si>
  <si>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</si>
  <si>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</si>
  <si>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</si>
  <si>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</si>
  <si>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</si>
  <si>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</si>
  <si>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</si>
  <si>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</si>
  <si>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</si>
  <si>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</si>
  <si>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</si>
  <si>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</si>
  <si>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</si>
  <si>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</si>
  <si>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</si>
  <si>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</si>
  <si>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</si>
  <si>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</si>
  <si>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</si>
  <si>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</si>
  <si>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</si>
  <si>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</si>
  <si>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</si>
  <si>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</si>
  <si>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</si>
  <si>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</si>
  <si>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</si>
  <si>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</si>
  <si>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</si>
  <si>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</si>
  <si>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</si>
  <si>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</si>
  <si>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</si>
  <si>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</si>
  <si>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</si>
  <si>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</si>
  <si>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</si>
  <si>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</si>
  <si>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</si>
  <si>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</si>
  <si>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</si>
  <si>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</si>
  <si>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</si>
  <si>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</si>
  <si>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</si>
  <si>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</si>
  <si>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</si>
  <si>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</si>
  <si>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</si>
  <si>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</si>
  <si>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</si>
  <si>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</si>
  <si>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</si>
  <si>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</si>
  <si>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</si>
  <si>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</si>
  <si>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</si>
  <si>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</si>
  <si>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</si>
  <si>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</si>
  <si>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</si>
  <si>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</si>
  <si>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</si>
  <si>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</si>
  <si>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</si>
  <si>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</si>
  <si>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</si>
  <si>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</si>
  <si>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</si>
  <si>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</si>
  <si>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</si>
  <si>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</si>
  <si>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</si>
  <si>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</si>
  <si>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</si>
  <si>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</si>
  <si>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</si>
  <si>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</si>
  <si>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</si>
  <si>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</si>
  <si>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</si>
  <si>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</si>
  <si>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</si>
  <si>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</si>
  <si>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</si>
  <si>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</si>
  <si>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</si>
  <si>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</si>
  <si>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</si>
  <si>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</si>
  <si>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</si>
  <si>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</si>
  <si>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</si>
  <si>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</si>
  <si>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</si>
  <si>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</si>
  <si>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</si>
  <si>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</si>
  <si>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</si>
  <si>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</si>
  <si>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</si>
  <si>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</si>
  <si>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</si>
  <si>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</si>
  <si>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</si>
  <si>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</si>
  <si>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</si>
  <si>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</si>
  <si>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</si>
  <si>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</si>
  <si>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</si>
  <si>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</si>
  <si>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</si>
  <si>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</si>
  <si>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</si>
  <si>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</si>
  <si>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</si>
  <si>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</si>
  <si>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</si>
  <si>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</si>
  <si>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</si>
  <si>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</si>
  <si>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</si>
  <si>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</si>
  <si>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</si>
  <si>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</si>
  <si>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</si>
  <si>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</si>
  <si>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</si>
  <si>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</si>
  <si>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</si>
  <si>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</si>
  <si>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</si>
  <si>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</si>
  <si>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</si>
  <si>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</si>
  <si>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</si>
  <si>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</si>
  <si>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</si>
  <si>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</si>
  <si>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</si>
  <si>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</si>
  <si>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</si>
  <si>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</si>
  <si>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</si>
  <si>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</si>
  <si>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</si>
  <si>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</si>
  <si>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</si>
  <si>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</si>
  <si>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</si>
  <si>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</si>
  <si>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</si>
  <si>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</si>
  <si>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</si>
  <si>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</si>
  <si>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</si>
  <si>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</si>
  <si>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</si>
  <si>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</si>
  <si>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</si>
  <si>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</si>
  <si>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</si>
  <si>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</si>
  <si>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</si>
  <si>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</si>
  <si>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</si>
  <si>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</si>
  <si>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</si>
  <si>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</si>
  <si>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</si>
  <si>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</si>
  <si>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</si>
  <si>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</si>
  <si>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</si>
  <si>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</si>
  <si>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</si>
  <si>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</si>
  <si>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</si>
  <si>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</si>
  <si>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</si>
  <si>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</si>
  <si>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</si>
  <si>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</si>
  <si>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</si>
  <si>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</si>
  <si>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</si>
  <si>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</si>
  <si>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</si>
  <si>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</si>
  <si>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</si>
  <si>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</si>
  <si>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</si>
  <si>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</si>
  <si>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</si>
  <si>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</si>
  <si>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</si>
  <si>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</si>
  <si>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</si>
  <si>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</si>
  <si>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</si>
  <si>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</si>
  <si>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</si>
  <si>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</si>
  <si>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</si>
  <si>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</si>
  <si>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</si>
  <si>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</si>
  <si>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</si>
  <si>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</si>
  <si>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</si>
  <si>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</si>
  <si>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</si>
  <si>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</si>
  <si>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</si>
  <si>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</si>
  <si>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</si>
  <si>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</si>
  <si>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</si>
  <si>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</si>
  <si>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</si>
  <si>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</si>
  <si>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</si>
  <si>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</si>
  <si>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</si>
  <si>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</si>
  <si>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</si>
  <si>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</si>
  <si>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</si>
  <si>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</si>
  <si>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</si>
  <si>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</si>
  <si>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</si>
  <si>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</si>
  <si>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</si>
  <si>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</si>
  <si>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</si>
  <si>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</si>
  <si>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</si>
  <si>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</si>
  <si>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</si>
  <si>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</si>
  <si>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</si>
  <si>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</si>
  <si>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</si>
  <si>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</si>
  <si>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</si>
  <si>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</si>
  <si>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</si>
  <si>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</si>
  <si>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</si>
  <si>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</si>
  <si>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</si>
  <si>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</si>
  <si>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</si>
  <si>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</si>
  <si>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</si>
  <si>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</si>
  <si>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</si>
  <si>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</si>
  <si>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</si>
  <si>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</si>
  <si>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</si>
  <si>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</si>
  <si>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</si>
  <si>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</si>
  <si>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</si>
  <si>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</si>
  <si>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</si>
  <si>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</si>
  <si>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</si>
  <si>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</si>
  <si>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</si>
  <si>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</si>
  <si>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</si>
  <si>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</si>
  <si>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</si>
  <si>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</si>
  <si>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</si>
  <si>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</si>
  <si>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</si>
  <si>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</si>
  <si>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</si>
  <si>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</si>
  <si>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</si>
  <si>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</si>
  <si>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</si>
  <si>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</si>
  <si>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</si>
  <si>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</si>
  <si>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</si>
  <si>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</si>
  <si>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</si>
  <si>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</si>
  <si>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</si>
  <si>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</si>
  <si>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</si>
  <si>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</si>
  <si>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</si>
  <si>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</si>
  <si>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</si>
  <si>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</si>
  <si>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</si>
  <si>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</si>
  <si>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</si>
  <si>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</si>
  <si>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</si>
  <si>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</si>
  <si>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</si>
  <si>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</si>
  <si>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</si>
  <si>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</si>
  <si>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</si>
  <si>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</si>
  <si>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</si>
  <si>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</si>
  <si>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</si>
  <si>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</si>
  <si>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</si>
  <si>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</si>
  <si>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</si>
  <si>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</si>
  <si>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</si>
  <si>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</si>
  <si>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</si>
  <si>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</si>
  <si>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</si>
  <si>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</si>
  <si>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</si>
  <si>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</si>
  <si>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</si>
  <si>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</si>
  <si>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</si>
  <si>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</si>
  <si>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</si>
  <si>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</si>
  <si>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</si>
  <si>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</si>
  <si>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</si>
  <si>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</si>
  <si>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</si>
  <si>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</si>
  <si>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</si>
  <si>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</si>
  <si>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</si>
  <si>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</si>
  <si>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</si>
  <si>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</si>
  <si>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</si>
  <si>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</si>
  <si>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</si>
  <si>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</si>
  <si>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</si>
  <si>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</si>
  <si>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</si>
  <si>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</si>
  <si>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</si>
  <si>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</si>
  <si>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</si>
  <si>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</si>
  <si>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</si>
  <si>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</si>
  <si>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</si>
  <si>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</si>
  <si>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</si>
  <si>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</si>
  <si>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</si>
  <si>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</si>
  <si>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</si>
  <si>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</si>
  <si>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</si>
  <si>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</si>
  <si>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</si>
  <si>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</si>
  <si>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</si>
  <si>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</si>
  <si>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</si>
  <si>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</si>
  <si>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</si>
  <si>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</si>
  <si>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</si>
  <si>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</si>
  <si>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</si>
  <si>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</si>
  <si>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</si>
  <si>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</si>
  <si>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</si>
  <si>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</si>
  <si>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</si>
  <si>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</si>
  <si>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</si>
  <si>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</si>
  <si>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</si>
  <si>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</si>
  <si>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</si>
  <si>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</si>
  <si>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</si>
  <si>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</si>
  <si>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</si>
  <si>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</si>
  <si>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</si>
  <si>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</si>
  <si>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</si>
  <si>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</si>
  <si>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</si>
  <si>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</si>
  <si>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</si>
  <si>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</si>
  <si>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</si>
  <si>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</si>
  <si>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</si>
  <si>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</si>
  <si>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</si>
  <si>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</si>
  <si>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</si>
  <si>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</si>
  <si>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</si>
  <si>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</si>
  <si>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</si>
  <si>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</si>
  <si>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</si>
  <si>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</si>
  <si>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</si>
  <si>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</si>
  <si>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</si>
  <si>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</si>
  <si>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</si>
  <si>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</si>
  <si>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</si>
  <si>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</si>
  <si>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</si>
  <si>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</si>
  <si>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</si>
  <si>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</si>
  <si>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</si>
  <si>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</si>
  <si>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</si>
  <si>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</si>
  <si>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</si>
  <si>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</si>
  <si>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</si>
  <si>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</si>
  <si>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</si>
  <si>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</si>
  <si>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</si>
  <si>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</si>
  <si>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</si>
  <si>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</si>
  <si>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</si>
  <si>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</si>
  <si>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</si>
  <si>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</si>
  <si>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</si>
  <si>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</si>
  <si>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</si>
  <si>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</si>
  <si>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</si>
  <si>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</si>
  <si>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</si>
  <si>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</si>
  <si>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</si>
  <si>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</si>
  <si>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</si>
  <si>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</si>
  <si>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</si>
  <si>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</si>
  <si>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</si>
  <si>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</si>
  <si>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</si>
  <si>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</si>
  <si>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</si>
  <si>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</si>
  <si>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</si>
  <si>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</si>
  <si>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</si>
  <si>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</si>
  <si>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</si>
  <si>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</si>
  <si>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</si>
  <si>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</si>
  <si>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</si>
  <si>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</si>
  <si>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</si>
  <si>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</si>
  <si>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</si>
  <si>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</si>
  <si>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</si>
  <si>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</si>
  <si>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</si>
  <si>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</si>
  <si>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</si>
  <si>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</si>
  <si>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</si>
  <si>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</si>
  <si>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</si>
  <si>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</si>
  <si>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</si>
  <si>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</si>
  <si>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</si>
  <si>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</si>
  <si>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</si>
  <si>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</si>
  <si>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</si>
  <si>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</si>
  <si>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</si>
  <si>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</si>
  <si>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</si>
  <si>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</si>
  <si>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</si>
  <si>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</si>
  <si>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</si>
  <si>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</si>
  <si>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</si>
  <si>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</si>
  <si>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</si>
  <si>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</si>
  <si>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</si>
  <si>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</si>
  <si>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</si>
  <si>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</si>
  <si>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</si>
  <si>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</si>
  <si>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</si>
  <si>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</si>
  <si>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</si>
  <si>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</si>
  <si>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</si>
  <si>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</si>
  <si>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</si>
  <si>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</si>
  <si>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</si>
  <si>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</si>
  <si>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</si>
  <si>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</si>
  <si>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</si>
  <si>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</si>
  <si>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</si>
  <si>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</si>
  <si>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</si>
  <si>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</si>
  <si>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</si>
  <si>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</si>
  <si>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</si>
  <si>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</si>
  <si>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</si>
  <si>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</si>
  <si>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</si>
  <si>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</si>
  <si>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</si>
  <si>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</si>
  <si>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</si>
  <si>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</si>
  <si>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</si>
  <si>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</si>
  <si>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</si>
  <si>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</si>
  <si>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</si>
  <si>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</si>
  <si>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</si>
  <si>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</si>
  <si>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</si>
  <si>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</si>
  <si>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</si>
  <si>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</si>
  <si>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</si>
  <si>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</si>
  <si>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</si>
  <si>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</si>
  <si>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</si>
  <si>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</si>
  <si>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</si>
  <si>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</si>
  <si>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</si>
  <si>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</si>
  <si>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</si>
  <si>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</si>
  <si>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</si>
  <si>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</si>
  <si>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</si>
  <si>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</si>
  <si>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</si>
  <si>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</si>
  <si>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</si>
  <si>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</si>
  <si>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</si>
  <si>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</si>
  <si>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</si>
  <si>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</si>
  <si>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</si>
  <si>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</si>
  <si>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</si>
  <si>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</si>
  <si>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</si>
  <si>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</si>
  <si>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</si>
  <si>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</si>
  <si>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</si>
  <si>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</si>
  <si>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</si>
  <si>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</si>
  <si>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</si>
  <si>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</si>
  <si>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</si>
  <si>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</si>
  <si>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</si>
  <si>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</si>
  <si>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</si>
  <si>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</si>
  <si>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</si>
  <si>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</si>
  <si>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</si>
  <si>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</si>
  <si>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</si>
  <si>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</si>
  <si>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</si>
  <si>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</si>
  <si>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</si>
  <si>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</si>
  <si>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</si>
  <si>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</si>
  <si>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</si>
  <si>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</si>
  <si>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</si>
  <si>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</si>
  <si>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</si>
  <si>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</si>
  <si>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</si>
  <si>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</si>
  <si>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</si>
  <si>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</si>
  <si>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</si>
  <si>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</si>
  <si>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</si>
  <si>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</si>
  <si>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</si>
  <si>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</si>
  <si>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</si>
  <si>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</si>
  <si>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</si>
  <si>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</si>
  <si>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</si>
  <si>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</si>
  <si>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</si>
  <si>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</si>
  <si>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</si>
  <si>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</si>
  <si>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</si>
  <si>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</si>
  <si>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</si>
  <si>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</si>
  <si>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</si>
  <si>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</si>
  <si>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</si>
  <si>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</si>
  <si>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</si>
  <si>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</si>
  <si>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</si>
  <si>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</si>
  <si>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</si>
  <si>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</si>
  <si>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</si>
  <si>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</si>
  <si>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</si>
  <si>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</si>
  <si>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</si>
  <si>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</si>
  <si>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</si>
  <si>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</si>
  <si>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</si>
  <si>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</si>
  <si>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</si>
  <si>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</si>
  <si>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</si>
  <si>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</si>
  <si>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</si>
  <si>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</si>
  <si>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</si>
  <si>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</si>
  <si>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</si>
  <si>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</si>
  <si>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</si>
  <si>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</si>
  <si>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</si>
  <si>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</si>
  <si>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</si>
  <si>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</si>
  <si>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</si>
  <si>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</si>
  <si>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</si>
  <si>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</si>
  <si>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</si>
  <si>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</si>
  <si>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</si>
  <si>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</si>
  <si>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</si>
  <si>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</si>
  <si>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</si>
  <si>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</si>
  <si>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</si>
  <si>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</si>
  <si>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</si>
  <si>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</si>
  <si>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</si>
  <si>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</si>
  <si>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</si>
  <si>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</si>
  <si>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</si>
  <si>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</si>
  <si>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</si>
  <si>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</si>
  <si>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</si>
  <si>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</si>
  <si>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</si>
  <si>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</si>
  <si>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</si>
  <si>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</si>
  <si>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</si>
  <si>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</si>
  <si>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</si>
  <si>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</si>
  <si>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</si>
  <si>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</si>
  <si>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</si>
  <si>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</si>
  <si>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</si>
  <si>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</si>
  <si>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</si>
  <si>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</si>
  <si>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</si>
  <si>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</si>
  <si>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</si>
  <si>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</si>
  <si>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</si>
  <si>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</si>
  <si>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</si>
  <si>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</si>
  <si>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</si>
  <si>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</si>
  <si>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</si>
  <si>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</si>
  <si>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</si>
  <si>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</si>
  <si>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</si>
  <si>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</si>
  <si>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</si>
  <si>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</si>
  <si>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</si>
  <si>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</si>
  <si>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</si>
  <si>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</si>
  <si>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</si>
  <si>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</si>
  <si>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</si>
  <si>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</si>
  <si>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</si>
  <si>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</si>
  <si>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</si>
  <si>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</si>
  <si>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</si>
  <si>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</si>
  <si>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</si>
  <si>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</si>
  <si>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</si>
  <si>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</si>
  <si>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</si>
  <si>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</si>
  <si>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</si>
  <si>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</si>
  <si>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</si>
  <si>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</si>
  <si>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</si>
  <si>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</si>
  <si>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</si>
  <si>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</si>
  <si>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</si>
  <si>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</si>
  <si>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</si>
  <si>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</si>
  <si>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</si>
  <si>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</si>
  <si>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</si>
  <si>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</si>
  <si>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</si>
  <si>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</si>
  <si>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</si>
  <si>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</si>
  <si>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</si>
  <si>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</si>
  <si>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</si>
  <si>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</si>
  <si>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</si>
  <si>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</si>
  <si>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</si>
  <si>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</si>
  <si>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</si>
  <si>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</si>
  <si>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</si>
  <si>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</si>
  <si>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</si>
  <si>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</si>
  <si>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</si>
  <si>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</si>
  <si>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</si>
  <si>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</si>
  <si>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</si>
  <si>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</si>
  <si>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</si>
  <si>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</si>
  <si>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</si>
  <si>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</si>
  <si>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</si>
  <si>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</si>
  <si>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</si>
  <si>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</si>
  <si>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</si>
  <si>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</si>
  <si>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</si>
  <si>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</si>
  <si>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</si>
  <si>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</si>
  <si>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</si>
  <si>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</si>
  <si>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</si>
  <si>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</si>
  <si>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</si>
  <si>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</si>
  <si>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</si>
  <si>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</si>
  <si>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</si>
  <si>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</si>
  <si>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</si>
  <si>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</si>
  <si>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</si>
  <si>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</si>
  <si>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</si>
  <si>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</si>
  <si>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</si>
  <si>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</si>
  <si>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</si>
  <si>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</si>
  <si>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</si>
  <si>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</si>
  <si>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</si>
  <si>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</si>
  <si>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</si>
  <si>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</si>
  <si>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</si>
  <si>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</si>
  <si>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</si>
  <si>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</si>
  <si>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</si>
  <si>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</si>
  <si>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</si>
  <si>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</si>
  <si>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</si>
  <si>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</si>
  <si>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</si>
  <si>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</si>
  <si>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</si>
  <si>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</si>
  <si>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</si>
  <si>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</si>
  <si>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</si>
  <si>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</si>
  <si>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</si>
  <si>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</si>
  <si>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</si>
  <si>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</si>
  <si>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</si>
  <si>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</si>
  <si>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</si>
  <si>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</si>
  <si>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</si>
  <si>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</si>
  <si>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</si>
  <si>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</si>
  <si>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</si>
  <si>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</si>
  <si>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</si>
  <si>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</si>
  <si>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</si>
  <si>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</si>
  <si>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</si>
  <si>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</si>
  <si>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</si>
  <si>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</si>
  <si>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</si>
  <si>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</si>
  <si>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</si>
  <si>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</si>
  <si>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</si>
  <si>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</si>
  <si>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</si>
  <si>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</si>
  <si>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</si>
  <si>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</si>
  <si>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</si>
  <si>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</si>
  <si>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</si>
  <si>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</si>
  <si>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</si>
  <si>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</si>
  <si>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</si>
  <si>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</si>
  <si>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</si>
  <si>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</si>
  <si>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</si>
  <si>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</si>
  <si>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</si>
  <si>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</si>
  <si>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</si>
  <si>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</si>
  <si>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</si>
  <si>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</si>
  <si>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</si>
  <si>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</si>
  <si>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</si>
  <si>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</si>
  <si>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</si>
  <si>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</si>
  <si>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</si>
  <si>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</si>
  <si>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</si>
  <si>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</si>
  <si>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</si>
  <si>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</si>
  <si>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</si>
  <si>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</si>
  <si>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</si>
  <si>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</si>
  <si>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</si>
  <si>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</si>
  <si>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</si>
  <si>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</si>
  <si>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</si>
  <si>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</si>
  <si>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</si>
  <si>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</si>
  <si>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</si>
  <si>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</si>
  <si>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</si>
  <si>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</si>
  <si>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</si>
  <si>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</si>
  <si>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</si>
  <si>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</si>
  <si>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</si>
  <si>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</si>
  <si>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</si>
  <si>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</si>
  <si>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</si>
  <si>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</si>
  <si>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</si>
  <si>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</si>
  <si>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</si>
  <si>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</si>
  <si>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</si>
  <si>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</si>
  <si>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</si>
  <si>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</si>
  <si>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</si>
  <si>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</si>
  <si>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</si>
  <si>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</si>
  <si>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</si>
  <si>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</si>
  <si>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</si>
  <si>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</si>
  <si>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</si>
  <si>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</si>
  <si>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</si>
  <si>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</si>
  <si>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</si>
  <si>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</si>
  <si>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</si>
  <si>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</si>
  <si>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</si>
  <si>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</si>
  <si>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</si>
  <si>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</si>
  <si>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</si>
  <si>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</si>
  <si>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</si>
  <si>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</si>
  <si>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</si>
  <si>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</si>
  <si>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</si>
  <si>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</si>
  <si>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</si>
  <si>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</si>
  <si>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</si>
  <si>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</si>
  <si>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</si>
  <si>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</si>
  <si>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</si>
  <si>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</si>
  <si>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</si>
  <si>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</si>
  <si>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</si>
  <si>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</si>
  <si>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</si>
  <si>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</si>
  <si>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</si>
  <si>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</si>
  <si>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</si>
  <si>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</si>
  <si>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</si>
  <si>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</si>
  <si>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</si>
  <si>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</si>
  <si>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</si>
  <si>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</si>
  <si>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</si>
  <si>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</si>
  <si>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</si>
  <si>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</si>
  <si>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</si>
  <si>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</si>
  <si>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</si>
  <si>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</si>
  <si>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</si>
  <si>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</si>
  <si>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</si>
  <si>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</si>
  <si>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</si>
  <si>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</si>
  <si>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</si>
  <si>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</si>
  <si>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</si>
  <si>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</si>
  <si>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</si>
  <si>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</si>
  <si>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</si>
  <si>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</si>
  <si>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</si>
  <si>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</si>
  <si>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</si>
  <si>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</si>
  <si>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</si>
  <si>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</si>
  <si>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</si>
  <si>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</si>
  <si>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</si>
  <si>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</si>
  <si>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</si>
  <si>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</si>
  <si>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</si>
  <si>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</si>
  <si>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</si>
  <si>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</si>
  <si>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</si>
  <si>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</si>
  <si>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</si>
  <si>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</si>
  <si>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</si>
  <si>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</si>
  <si>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</si>
  <si>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</si>
  <si>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</si>
  <si>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</si>
  <si>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</si>
  <si>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</si>
  <si>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</si>
  <si>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</si>
  <si>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</si>
  <si>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</si>
  <si>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</si>
  <si>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</si>
  <si>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</si>
  <si>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</si>
  <si>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</si>
  <si>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</si>
  <si>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</si>
  <si>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</si>
  <si>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</si>
  <si>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</si>
  <si>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</si>
  <si>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</si>
  <si>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</si>
  <si>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</si>
  <si>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</si>
  <si>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</si>
  <si>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</si>
  <si>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</si>
  <si>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</si>
  <si>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</si>
  <si>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</si>
  <si>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</si>
  <si>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</si>
  <si>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</si>
  <si>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</si>
  <si>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</si>
  <si>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</si>
  <si>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</si>
  <si>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</si>
  <si>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</si>
  <si>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</si>
  <si>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</si>
  <si>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</si>
  <si>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</si>
  <si>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</si>
  <si>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</si>
  <si>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</si>
  <si>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</si>
  <si>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</si>
  <si>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</si>
  <si>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</si>
  <si>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</si>
  <si>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</si>
  <si>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</si>
  <si>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</si>
  <si>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</si>
  <si>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</si>
  <si>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</si>
  <si>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</si>
  <si>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</si>
  <si>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</si>
  <si>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</si>
  <si>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</si>
  <si>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</si>
  <si>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</si>
  <si>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</si>
  <si>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</si>
  <si>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</si>
  <si>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</si>
  <si>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</si>
  <si>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</si>
  <si>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</si>
  <si>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</si>
  <si>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</si>
  <si>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</si>
  <si>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</si>
  <si>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</si>
  <si>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</si>
  <si>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</si>
  <si>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</si>
  <si>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</si>
  <si>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</si>
  <si>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</si>
  <si>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</si>
  <si>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</si>
  <si>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</si>
  <si>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</si>
  <si>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</si>
  <si>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</si>
  <si>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</si>
  <si>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</si>
  <si>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</si>
  <si>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</si>
  <si>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</si>
  <si>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</si>
  <si>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</si>
  <si>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</si>
  <si>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</si>
  <si>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</si>
  <si>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</si>
  <si>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</si>
  <si>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</si>
  <si>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</si>
  <si>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</si>
  <si>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</si>
  <si>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</si>
  <si>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</si>
  <si>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</si>
  <si>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</si>
  <si>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</si>
  <si>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</si>
  <si>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</si>
  <si>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</si>
  <si>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</si>
  <si>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</si>
  <si>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</si>
  <si>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</si>
  <si>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</si>
  <si>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</si>
  <si>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</si>
  <si>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</si>
  <si>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</si>
  <si>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</si>
  <si>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</si>
  <si>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</si>
  <si>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</si>
  <si>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</si>
  <si>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</si>
  <si>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</si>
  <si>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</si>
  <si>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</si>
  <si>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</si>
  <si>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</si>
  <si>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</si>
  <si>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</si>
  <si>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</si>
  <si>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</si>
  <si>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</si>
  <si>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</si>
  <si>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</si>
  <si>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</si>
  <si>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</si>
  <si>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</si>
  <si>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</si>
  <si>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</si>
  <si>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</si>
  <si>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</si>
  <si>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</si>
  <si>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</si>
  <si>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</si>
  <si>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</si>
  <si>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</si>
  <si>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</si>
  <si>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</si>
  <si>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</si>
  <si>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</si>
  <si>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</si>
  <si>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</si>
  <si>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</si>
  <si>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</si>
  <si>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</si>
  <si>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</si>
  <si>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</si>
  <si>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</si>
  <si>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</si>
  <si>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</si>
  <si>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</si>
  <si>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</si>
  <si>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</si>
  <si>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</si>
  <si>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</si>
  <si>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</si>
  <si>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</si>
  <si>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</si>
  <si>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</si>
  <si>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</si>
  <si>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</si>
  <si>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</si>
  <si>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</si>
  <si>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</si>
  <si>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</si>
  <si>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</si>
  <si>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</si>
  <si>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</si>
  <si>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</si>
  <si>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</si>
  <si>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</si>
  <si>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</si>
  <si>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</si>
  <si>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</si>
  <si>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</si>
  <si>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</si>
  <si>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</si>
  <si>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</si>
  <si>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</si>
  <si>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</si>
  <si>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</si>
  <si>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</si>
  <si>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</si>
  <si>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</si>
  <si>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</si>
  <si>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</si>
  <si>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</si>
  <si>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</si>
  <si>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</si>
  <si>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</si>
  <si>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</si>
  <si>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</si>
  <si>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</si>
  <si>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</si>
  <si>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</si>
  <si>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</si>
  <si>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</si>
  <si>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</si>
  <si>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</si>
  <si>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</si>
  <si>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</si>
  <si>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</si>
  <si>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</si>
  <si>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</si>
  <si>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</si>
  <si>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</si>
  <si>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</si>
  <si>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</si>
  <si>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</si>
  <si>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</si>
  <si>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</si>
  <si>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</si>
  <si>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</si>
  <si>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</si>
  <si>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</si>
  <si>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</si>
  <si>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</si>
  <si>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</si>
  <si>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</si>
  <si>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</si>
  <si>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</si>
  <si>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</si>
  <si>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</si>
  <si>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</si>
  <si>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</si>
  <si>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</si>
  <si>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</si>
  <si>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</si>
  <si>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</si>
  <si>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</si>
  <si>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</si>
  <si>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</si>
  <si>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</si>
  <si>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</si>
  <si>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</si>
  <si>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</si>
  <si>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</si>
  <si>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</si>
  <si>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</si>
  <si>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</si>
  <si>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</si>
  <si>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</si>
  <si>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</si>
  <si>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</si>
  <si>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</si>
  <si>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</si>
  <si>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</si>
  <si>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</si>
  <si>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</si>
  <si>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</si>
  <si>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</si>
  <si>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</si>
  <si>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</si>
  <si>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</si>
  <si>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</si>
  <si>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</si>
  <si>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</si>
  <si>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</si>
  <si>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</si>
  <si>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</si>
  <si>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</si>
  <si>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</si>
  <si>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</si>
  <si>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</si>
  <si>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</si>
  <si>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</si>
  <si>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</si>
  <si>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</si>
  <si>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</si>
  <si>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</si>
  <si>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</si>
  <si>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</si>
  <si>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</si>
  <si>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</si>
  <si>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</si>
  <si>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</si>
  <si>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</si>
  <si>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</si>
  <si>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</si>
  <si>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</si>
  <si>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</si>
  <si>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</si>
  <si>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</si>
  <si>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</si>
  <si>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</si>
  <si>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</si>
  <si>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</si>
  <si>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</si>
  <si>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</si>
  <si>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</si>
  <si>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</si>
  <si>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</si>
  <si>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</si>
  <si>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</si>
  <si>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</si>
  <si>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</si>
  <si>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</si>
  <si>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</si>
  <si>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</si>
  <si>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</si>
  <si>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</si>
  <si>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</si>
  <si>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</si>
  <si>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</si>
  <si>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</si>
  <si>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</si>
  <si>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</si>
  <si>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</si>
  <si>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</si>
  <si>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</si>
  <si>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</si>
  <si>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</si>
  <si>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</si>
  <si>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</si>
  <si>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</si>
  <si>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</si>
  <si>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</si>
  <si>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</si>
  <si>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</si>
  <si>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</si>
  <si>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</si>
  <si>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</si>
  <si>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</si>
  <si>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</si>
  <si>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</si>
  <si>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</si>
  <si>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</si>
  <si>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</si>
  <si>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</si>
  <si>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</si>
  <si>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</si>
  <si>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</si>
  <si>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</si>
  <si>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</si>
  <si>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</si>
  <si>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</si>
  <si>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</si>
  <si>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</si>
  <si>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</si>
  <si>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</si>
  <si>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</si>
  <si>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</si>
  <si>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</si>
  <si>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</si>
  <si>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</si>
  <si>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</si>
  <si>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</si>
  <si>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</si>
  <si>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</si>
  <si>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</si>
  <si>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</si>
  <si>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</si>
  <si>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</si>
  <si>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</si>
  <si>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</si>
  <si>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</si>
  <si>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</si>
  <si>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</si>
  <si>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</si>
  <si>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</si>
  <si>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</si>
  <si>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</si>
  <si>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</si>
  <si>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</si>
  <si>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</si>
  <si>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</si>
  <si>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</si>
  <si>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</si>
  <si>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</si>
  <si>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</si>
  <si>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</si>
  <si>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</si>
  <si>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</si>
  <si>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</si>
  <si>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</si>
  <si>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</si>
  <si>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</si>
  <si>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</si>
  <si>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</si>
  <si>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</si>
  <si>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</si>
  <si>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</si>
  <si>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</si>
  <si>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</si>
  <si>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</si>
  <si>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</si>
  <si>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</si>
  <si>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</si>
  <si>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</si>
  <si>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</si>
  <si>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</si>
  <si>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</si>
  <si>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</si>
  <si>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</si>
  <si>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</si>
  <si>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</si>
  <si>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</si>
  <si>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</si>
  <si>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</si>
  <si>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</si>
  <si>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</si>
  <si>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</si>
  <si>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</si>
  <si>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</si>
  <si>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</si>
  <si>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</si>
  <si>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</si>
  <si>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</si>
  <si>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</si>
  <si>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</si>
  <si>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</si>
  <si>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</si>
  <si>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</si>
  <si>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</si>
  <si>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</si>
  <si>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</si>
  <si>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</si>
  <si>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</si>
  <si>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</si>
  <si>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</si>
  <si>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</si>
  <si>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</si>
  <si>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</si>
  <si>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</si>
  <si>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</si>
  <si>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</si>
  <si>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</si>
  <si>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</si>
  <si>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</si>
  <si>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</si>
  <si>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</si>
  <si>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</si>
  <si>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</si>
  <si>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</si>
  <si>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</si>
  <si>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</si>
  <si>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</si>
  <si>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</si>
  <si>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</si>
  <si>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</si>
  <si>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</si>
  <si>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</si>
  <si>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</si>
  <si>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</si>
  <si>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</si>
  <si>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</si>
  <si>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</si>
  <si>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</si>
  <si>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</si>
  <si>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</si>
  <si>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</si>
  <si>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</si>
  <si>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</si>
  <si>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</si>
  <si>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</si>
  <si>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</si>
  <si>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</si>
  <si>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</si>
  <si>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</si>
  <si>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</si>
  <si>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</si>
  <si>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</si>
  <si>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</si>
  <si>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</si>
  <si>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</si>
  <si>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</si>
  <si>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</si>
  <si>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</si>
  <si>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</si>
  <si>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</si>
  <si>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</si>
  <si>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</si>
  <si>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</si>
  <si>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</si>
  <si>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</si>
  <si>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</si>
  <si>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</si>
  <si>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</si>
  <si>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</si>
  <si>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</si>
  <si>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</si>
  <si>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</si>
  <si>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</si>
  <si>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</si>
  <si>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</si>
  <si>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</si>
  <si>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</si>
  <si>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</si>
  <si>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</si>
  <si>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</si>
  <si>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</si>
  <si>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</si>
  <si>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</si>
  <si>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</si>
  <si>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</si>
  <si>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</si>
  <si>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</si>
  <si>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</si>
  <si>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</si>
  <si>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</si>
  <si>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</si>
  <si>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</si>
  <si>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</si>
  <si>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</si>
  <si>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</si>
  <si>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</si>
  <si>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</si>
  <si>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</si>
  <si>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</si>
  <si>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</si>
  <si>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</si>
  <si>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</si>
  <si>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</si>
  <si>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</si>
  <si>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</si>
  <si>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</si>
  <si>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</si>
  <si>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</si>
  <si>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</si>
  <si>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</si>
  <si>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</si>
  <si>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</si>
  <si>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</si>
  <si>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</si>
  <si>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</si>
  <si>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</si>
  <si>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</si>
  <si>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</si>
  <si>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</si>
  <si>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</si>
  <si>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</si>
  <si>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</si>
  <si>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</si>
  <si>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</si>
  <si>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</si>
  <si>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</si>
  <si>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</si>
  <si>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</si>
  <si>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</si>
  <si>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</si>
  <si>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</si>
  <si>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</si>
  <si>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</si>
  <si>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</si>
  <si>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</si>
  <si>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</si>
  <si>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</si>
  <si>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</si>
  <si>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</si>
  <si>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</si>
  <si>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</si>
  <si>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</si>
  <si>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</si>
  <si>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</si>
  <si>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</si>
  <si>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</si>
  <si>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</si>
  <si>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</si>
  <si>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</si>
  <si>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</si>
  <si>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</si>
  <si>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</si>
  <si>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</si>
  <si>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</si>
  <si>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</si>
  <si>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</si>
  <si>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</si>
  <si>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</si>
  <si>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</si>
  <si>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</si>
  <si>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</si>
  <si>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</si>
  <si>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</si>
  <si>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</si>
  <si>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</si>
  <si>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</si>
  <si>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</si>
  <si>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</si>
  <si>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</si>
  <si>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</si>
  <si>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</si>
  <si>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</si>
  <si>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</si>
  <si>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</si>
  <si>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</si>
  <si>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</si>
  <si>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</si>
  <si>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</si>
  <si>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</si>
  <si>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</si>
  <si>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</si>
  <si>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</si>
  <si>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</si>
  <si>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</si>
  <si>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</si>
  <si>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</si>
  <si>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</si>
  <si>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</si>
  <si>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</si>
  <si>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</si>
  <si>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</si>
  <si>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</si>
  <si>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</si>
  <si>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</si>
  <si>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</si>
  <si>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</si>
  <si>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</si>
  <si>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</si>
  <si>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</si>
  <si>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</si>
  <si>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</si>
  <si>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</si>
  <si>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</si>
  <si>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</si>
  <si>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</si>
  <si>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</si>
  <si>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</si>
  <si>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</si>
  <si>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</si>
  <si>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</si>
  <si>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</si>
  <si>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</si>
  <si>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</si>
  <si>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</si>
  <si>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</si>
  <si>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</si>
  <si>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</si>
  <si>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</si>
  <si>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</si>
  <si>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</si>
  <si>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</si>
  <si>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</si>
  <si>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</si>
  <si>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</si>
  <si>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</si>
  <si>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</si>
  <si>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</si>
  <si>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</si>
  <si>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</si>
  <si>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</si>
  <si>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</si>
  <si>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</si>
  <si>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</si>
  <si>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</si>
  <si>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</si>
  <si>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</si>
  <si>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</si>
  <si>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</si>
  <si>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</si>
  <si>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</si>
  <si>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</si>
  <si>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</si>
  <si>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</si>
  <si>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</si>
  <si>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</si>
  <si>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</si>
  <si>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</si>
  <si>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</si>
  <si>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</si>
  <si>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</si>
  <si>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</si>
  <si>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</si>
  <si>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</si>
  <si>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</si>
  <si>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</si>
  <si>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</si>
  <si>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</si>
  <si>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</si>
  <si>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</si>
  <si>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</si>
  <si>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</si>
  <si>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</si>
  <si>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</si>
  <si>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</si>
  <si>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</si>
  <si>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</si>
  <si>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</si>
  <si>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</si>
  <si>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</si>
  <si>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</si>
  <si>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</si>
  <si>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</si>
  <si>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</si>
  <si>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</si>
  <si>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</si>
  <si>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</si>
  <si>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</si>
  <si>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</si>
  <si>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</si>
  <si>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</si>
  <si>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</si>
  <si>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</si>
  <si>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</si>
  <si>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</si>
  <si>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</si>
  <si>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</si>
  <si>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</si>
  <si>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</si>
  <si>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</si>
  <si>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</si>
  <si>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</si>
  <si>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</si>
  <si>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</si>
  <si>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</si>
  <si>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</si>
  <si>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</si>
  <si>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</si>
  <si>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</si>
  <si>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</si>
  <si>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</si>
  <si>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</si>
  <si>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</si>
  <si>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</si>
  <si>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</si>
  <si>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</si>
  <si>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</si>
  <si>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</si>
  <si>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</si>
  <si>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</si>
  <si>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</si>
  <si>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</si>
  <si>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</si>
  <si>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</si>
  <si>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</si>
  <si>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</si>
  <si>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</si>
  <si>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</si>
  <si>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</si>
  <si>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</si>
  <si>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</si>
  <si>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</si>
  <si>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</si>
  <si>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</si>
  <si>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</si>
  <si>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</si>
  <si>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</si>
  <si>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</si>
  <si>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</si>
  <si>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</si>
  <si>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</si>
  <si>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</si>
  <si>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</si>
  <si>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</si>
  <si>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</si>
  <si>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</si>
  <si>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</si>
  <si>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</si>
  <si>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</si>
  <si>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</si>
  <si>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</si>
  <si>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</si>
  <si>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</si>
  <si>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</si>
  <si>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</si>
  <si>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</si>
  <si>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</si>
  <si>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</si>
  <si>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</si>
  <si>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</si>
  <si>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</si>
  <si>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</si>
  <si>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</si>
  <si>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</si>
  <si>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</si>
  <si>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</si>
  <si>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</si>
  <si>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</si>
  <si>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</si>
  <si>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</si>
  <si>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</si>
  <si>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</si>
  <si>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</si>
  <si>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</si>
  <si>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</si>
  <si>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</si>
  <si>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</si>
  <si>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</si>
  <si>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</si>
  <si>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</si>
  <si>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</si>
  <si>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</si>
  <si>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</si>
  <si>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</si>
  <si>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</si>
  <si>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</si>
  <si>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</si>
  <si>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</si>
  <si>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</si>
  <si>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</si>
  <si>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</si>
  <si>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</si>
  <si>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</si>
  <si>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</si>
  <si>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</si>
  <si>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</si>
  <si>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</si>
  <si>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</si>
  <si>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</si>
  <si>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</si>
  <si>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</si>
  <si>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</si>
  <si>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</si>
  <si>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</si>
  <si>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</si>
  <si>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</si>
  <si>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</si>
  <si>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</si>
  <si>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</si>
  <si>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</si>
  <si>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</si>
  <si>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</si>
  <si>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</si>
  <si>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</si>
  <si>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</si>
  <si>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</si>
  <si>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</si>
  <si>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</si>
  <si>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</si>
  <si>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</si>
  <si>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</si>
  <si>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</si>
  <si>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</si>
  <si>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</si>
  <si>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</si>
  <si>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</si>
  <si>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</si>
  <si>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</si>
  <si>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</si>
  <si>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</si>
  <si>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</si>
  <si>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</si>
  <si>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</si>
  <si>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</si>
  <si>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</si>
  <si>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</si>
  <si>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</si>
  <si>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</si>
  <si>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</si>
  <si>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</si>
  <si>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</si>
  <si>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</si>
  <si>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</si>
  <si>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</si>
  <si>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</si>
  <si>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</si>
  <si>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</si>
  <si>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</si>
  <si>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</si>
  <si>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</si>
  <si>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</si>
  <si>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</si>
  <si>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</si>
  <si>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</si>
  <si>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</si>
  <si>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</si>
  <si>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</si>
  <si>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</si>
  <si>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</si>
  <si>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</si>
  <si>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</si>
  <si>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</si>
  <si>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</si>
  <si>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</si>
  <si>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</si>
  <si>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</si>
  <si>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</si>
  <si>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</si>
  <si>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</si>
  <si>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</si>
  <si>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</si>
  <si>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</si>
  <si>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</si>
  <si>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</si>
  <si>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</si>
  <si>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</si>
  <si>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</si>
  <si>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</si>
  <si>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</si>
  <si>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</si>
  <si>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</si>
  <si>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</si>
  <si>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</si>
  <si>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</si>
  <si>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</si>
  <si>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</si>
  <si>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</si>
  <si>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</si>
  <si>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</si>
  <si>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</si>
  <si>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</si>
  <si>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</si>
  <si>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</si>
  <si>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</si>
  <si>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</si>
  <si>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</si>
  <si>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</si>
  <si>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</si>
  <si>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</si>
  <si>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</si>
  <si>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</si>
  <si>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</si>
  <si>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</si>
  <si>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</si>
  <si>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</si>
  <si>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</si>
  <si>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</si>
  <si>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</si>
  <si>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</si>
  <si>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</si>
  <si>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</si>
  <si>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</si>
  <si>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</si>
  <si>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</si>
  <si>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</si>
  <si>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</si>
  <si>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</si>
  <si>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</si>
  <si>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</si>
  <si>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</si>
  <si>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</si>
  <si>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</si>
  <si>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</si>
  <si>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</si>
  <si>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</si>
  <si>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</si>
  <si>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</si>
  <si>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</si>
  <si>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</si>
  <si>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</si>
  <si>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</si>
  <si>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</si>
  <si>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</si>
  <si>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</si>
  <si>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</si>
  <si>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</si>
  <si>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</si>
  <si>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</si>
  <si>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</si>
  <si>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</si>
  <si>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</si>
  <si>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</si>
  <si>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</si>
  <si>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</si>
  <si>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</si>
  <si>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</si>
  <si>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</si>
  <si>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</si>
  <si>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</si>
  <si>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</si>
  <si>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</si>
  <si>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</si>
  <si>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</si>
  <si>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</si>
  <si>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</si>
  <si>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</si>
  <si>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</si>
  <si>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</si>
  <si>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</si>
  <si>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</si>
  <si>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</si>
  <si>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</si>
  <si>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</si>
  <si>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</si>
  <si>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</si>
  <si>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</si>
  <si>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</si>
  <si>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</si>
  <si>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</si>
  <si>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</si>
  <si>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</si>
  <si>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</si>
  <si>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</si>
  <si>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</si>
  <si>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</si>
  <si>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</si>
  <si>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</si>
  <si>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</si>
  <si>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</si>
  <si>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</si>
  <si>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</si>
  <si>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</si>
  <si>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</si>
  <si>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</si>
  <si>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</si>
  <si>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</si>
  <si>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</si>
  <si>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</si>
  <si>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</si>
  <si>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</si>
  <si>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</si>
  <si>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</si>
  <si>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</si>
  <si>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</si>
  <si>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</si>
  <si>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</si>
  <si>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</si>
  <si>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</si>
  <si>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</si>
  <si>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</si>
  <si>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</si>
  <si>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</si>
  <si>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</si>
  <si>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</si>
  <si>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</si>
  <si>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</si>
  <si>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</si>
  <si>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</si>
  <si>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</si>
  <si>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</si>
  <si>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</si>
  <si>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</si>
  <si>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</si>
  <si>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</si>
  <si>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</si>
  <si>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</si>
  <si>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</si>
  <si>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</si>
  <si>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</si>
  <si>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</si>
  <si>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</si>
  <si>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</si>
  <si>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</si>
  <si>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</si>
  <si>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</si>
  <si>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</si>
  <si>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</si>
  <si>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</si>
  <si>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</si>
  <si>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</si>
  <si>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</si>
  <si>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</si>
  <si>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</si>
  <si>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</si>
  <si>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</si>
  <si>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</si>
  <si>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</si>
  <si>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</si>
  <si>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</si>
  <si>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</si>
  <si>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</si>
  <si>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</si>
  <si>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</si>
  <si>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</si>
  <si>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</si>
  <si>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</si>
  <si>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</si>
  <si>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</si>
  <si>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</si>
  <si>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</si>
  <si>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</si>
  <si>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</si>
  <si>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</si>
  <si>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</si>
  <si>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</si>
  <si>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</si>
  <si>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</si>
  <si>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</si>
  <si>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</si>
  <si>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</si>
  <si>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</si>
  <si>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</si>
  <si>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</si>
  <si>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</si>
  <si>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</si>
  <si>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</si>
  <si>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</si>
  <si>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</si>
  <si>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</si>
  <si>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</si>
  <si>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</si>
  <si>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</si>
  <si>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</si>
  <si>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</si>
  <si>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</si>
  <si>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</si>
  <si>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</si>
  <si>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</si>
  <si>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</si>
  <si>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</si>
  <si>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</si>
  <si>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</si>
  <si>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</si>
  <si>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</si>
  <si>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</si>
  <si>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</si>
  <si>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</si>
  <si>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</si>
  <si>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</si>
  <si>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</si>
  <si>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</si>
  <si>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</si>
  <si>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</si>
  <si>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</si>
  <si>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</si>
  <si>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</si>
  <si>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</si>
  <si>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</si>
  <si>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</si>
  <si>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</si>
  <si>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</si>
  <si>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</si>
  <si>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</si>
  <si>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</si>
  <si>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</si>
  <si>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</si>
  <si>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</si>
  <si>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</si>
  <si>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</si>
  <si>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</si>
  <si>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</si>
  <si>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</si>
  <si>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</si>
  <si>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</si>
  <si>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</si>
  <si>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</si>
  <si>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</si>
  <si>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</si>
  <si>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</si>
  <si>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</si>
  <si>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</si>
  <si>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</si>
  <si>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</si>
  <si>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</si>
  <si>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</si>
  <si>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</si>
  <si>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</si>
  <si>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</si>
  <si>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</si>
  <si>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</si>
  <si>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</si>
  <si>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</si>
  <si>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</si>
  <si>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</si>
  <si>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</si>
  <si>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</si>
  <si>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</si>
  <si>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</si>
  <si>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</si>
  <si>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</si>
  <si>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</si>
  <si>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</si>
  <si>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</si>
  <si>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</si>
  <si>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</si>
  <si>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</si>
  <si>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</si>
  <si>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</si>
  <si>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</si>
  <si>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</si>
  <si>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</si>
  <si>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</si>
  <si>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</si>
  <si>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</si>
  <si>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</si>
  <si>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</si>
  <si>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</si>
  <si>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</si>
  <si>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</si>
  <si>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</si>
  <si>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</si>
  <si>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</si>
  <si>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</si>
  <si>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</si>
  <si>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</si>
  <si>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</si>
  <si>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</si>
  <si>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</si>
  <si>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</si>
  <si>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</si>
  <si>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</si>
  <si>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</si>
  <si>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</si>
  <si>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</si>
  <si>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</si>
  <si>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</si>
  <si>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</si>
  <si>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</si>
  <si>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</si>
  <si>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</si>
  <si>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</si>
  <si>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</si>
  <si>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</si>
  <si>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</si>
  <si>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</si>
  <si>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</si>
  <si>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</si>
  <si>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</si>
  <si>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</si>
  <si>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</si>
  <si>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</si>
  <si>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</si>
  <si>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</si>
  <si>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</si>
  <si>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</si>
  <si>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</si>
  <si>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</si>
  <si>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</si>
  <si>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</si>
  <si>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</si>
  <si>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</si>
  <si>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</si>
  <si>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</si>
  <si>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</si>
  <si>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</si>
  <si>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</si>
  <si>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</si>
  <si>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</si>
  <si>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</si>
  <si>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</si>
  <si>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</si>
  <si>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</si>
  <si>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</si>
  <si>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</si>
  <si>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</si>
  <si>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</si>
  <si>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</si>
  <si>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</si>
  <si>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</si>
  <si>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</si>
  <si>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</si>
  <si>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</si>
  <si>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</si>
  <si>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</si>
  <si>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</si>
  <si>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</si>
  <si>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</si>
  <si>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</si>
  <si>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</si>
  <si>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</si>
  <si>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</si>
  <si>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</si>
  <si>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</si>
  <si>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</si>
  <si>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</si>
  <si>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</si>
  <si>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</si>
  <si>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</si>
  <si>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</si>
  <si>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</si>
  <si>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</si>
  <si>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</si>
  <si>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</si>
  <si>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</si>
  <si>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</si>
  <si>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</si>
  <si>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</si>
  <si>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</si>
  <si>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</si>
  <si>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</si>
  <si>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</si>
  <si>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</si>
  <si>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</si>
  <si>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</si>
  <si>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</si>
  <si>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</si>
  <si>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</si>
  <si>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</si>
  <si>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</si>
  <si>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</si>
  <si>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</si>
  <si>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</si>
  <si>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</si>
  <si>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</si>
  <si>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</si>
  <si>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</si>
  <si>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</si>
  <si>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</si>
  <si>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</si>
  <si>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</si>
  <si>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</si>
  <si>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</si>
  <si>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</si>
  <si>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</si>
  <si>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</si>
  <si>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</si>
  <si>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</si>
  <si>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</si>
  <si>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</si>
  <si>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</si>
  <si>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</si>
  <si>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</si>
  <si>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</si>
  <si>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</si>
  <si>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</si>
  <si>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</si>
  <si>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</si>
  <si>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</si>
  <si>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</si>
  <si>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</si>
  <si>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</si>
  <si>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</si>
  <si>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</si>
  <si>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</si>
  <si>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</si>
  <si>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</si>
  <si>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</si>
  <si>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</si>
  <si>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</si>
  <si>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</si>
  <si>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</si>
  <si>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</si>
  <si>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</si>
  <si>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</si>
  <si>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</si>
  <si>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</si>
  <si>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</si>
  <si>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</si>
  <si>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</si>
  <si>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</si>
  <si>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</si>
  <si>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</si>
  <si>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</si>
  <si>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</si>
  <si>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</si>
  <si>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</si>
  <si>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</si>
  <si>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</si>
  <si>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</si>
  <si>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</si>
  <si>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</si>
  <si>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</si>
  <si>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</si>
  <si>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</si>
  <si>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</si>
  <si>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</si>
  <si>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</si>
  <si>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</si>
  <si>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</si>
  <si>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</si>
  <si>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</si>
  <si>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</si>
  <si>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</si>
  <si>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</si>
  <si>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</si>
  <si>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</si>
  <si>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</si>
  <si>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</si>
  <si>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</si>
  <si>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</si>
  <si>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</si>
  <si>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</si>
  <si>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</si>
  <si>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</si>
  <si>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</si>
  <si>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</si>
  <si>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</si>
  <si>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</si>
  <si>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</si>
  <si>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</si>
  <si>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</si>
  <si>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</si>
  <si>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</si>
  <si>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</si>
  <si>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</si>
  <si>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</si>
  <si>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</si>
  <si>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</si>
  <si>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</si>
  <si>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</si>
  <si>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</si>
  <si>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</si>
  <si>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</si>
  <si>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</si>
  <si>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</si>
  <si>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</si>
  <si>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</si>
  <si>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</si>
  <si>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</si>
  <si>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</si>
  <si>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</si>
  <si>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</si>
  <si>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</si>
  <si>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</si>
  <si>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</si>
  <si>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</si>
  <si>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</si>
  <si>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</si>
  <si>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</si>
  <si>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</si>
  <si>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</si>
  <si>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</si>
  <si>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</si>
  <si>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</si>
  <si>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</si>
  <si>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</si>
  <si>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</si>
  <si>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</si>
  <si>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</si>
  <si>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</si>
  <si>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</si>
  <si>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</si>
  <si>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</si>
  <si>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</si>
  <si>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</si>
  <si>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</si>
  <si>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</si>
  <si>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</si>
  <si>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</si>
  <si>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</si>
  <si>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</si>
  <si>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</si>
  <si>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</si>
  <si>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</si>
  <si>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</si>
  <si>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</si>
  <si>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</si>
  <si>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</si>
  <si>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</si>
  <si>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</si>
  <si>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</si>
  <si>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</si>
  <si>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</si>
  <si>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</si>
  <si>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</si>
  <si>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</si>
  <si>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</si>
  <si>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</si>
  <si>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</si>
  <si>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</si>
  <si>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</si>
  <si>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</si>
  <si>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</si>
  <si>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</si>
  <si>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</si>
  <si>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</si>
  <si>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</si>
  <si>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</si>
  <si>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</si>
  <si>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</si>
  <si>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</si>
  <si>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</si>
  <si>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</si>
  <si>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</si>
  <si>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</si>
  <si>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</si>
  <si>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</si>
  <si>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</si>
  <si>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</si>
  <si>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</si>
  <si>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</si>
  <si>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</si>
  <si>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</si>
  <si>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</si>
  <si>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</si>
  <si>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</si>
  <si>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</si>
  <si>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</si>
  <si>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</si>
  <si>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</si>
  <si>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</si>
  <si>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</si>
  <si>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</si>
  <si>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</si>
  <si>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</si>
  <si>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</si>
  <si>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</si>
  <si>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</si>
  <si>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</si>
  <si>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</si>
  <si>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</si>
  <si>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</si>
  <si>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</si>
  <si>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</si>
  <si>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</si>
  <si>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</si>
  <si>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</si>
  <si>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</si>
  <si>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</si>
  <si>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</si>
  <si>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</si>
  <si>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</si>
  <si>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</si>
  <si>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</si>
  <si>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</si>
  <si>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</si>
  <si>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</si>
  <si>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</si>
  <si>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</si>
  <si>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</si>
  <si>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</si>
  <si>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</si>
  <si>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</si>
  <si>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</si>
  <si>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</si>
  <si>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</si>
  <si>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</si>
  <si>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</si>
  <si>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</si>
  <si>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</si>
  <si>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</si>
  <si>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</si>
  <si>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</si>
  <si>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</si>
  <si>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</si>
  <si>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</si>
  <si>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</si>
  <si>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</si>
  <si>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</si>
  <si>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</si>
  <si>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</si>
  <si>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</si>
  <si>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</si>
  <si>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</si>
  <si>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</si>
  <si>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</si>
  <si>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</si>
  <si>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</si>
  <si>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</si>
  <si>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</si>
  <si>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</si>
  <si>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</si>
  <si>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</si>
  <si>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</si>
  <si>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</si>
  <si>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</si>
  <si>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</si>
  <si>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</si>
  <si>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</si>
  <si>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</si>
  <si>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</si>
  <si>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</si>
  <si>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</si>
  <si>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</si>
  <si>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</si>
  <si>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</si>
  <si>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</si>
  <si>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</si>
  <si>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</si>
  <si>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</si>
  <si>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</si>
  <si>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</si>
  <si>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</si>
  <si>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</si>
  <si>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</si>
  <si>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</si>
  <si>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</si>
  <si>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</si>
  <si>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</si>
  <si>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</si>
  <si>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</si>
  <si>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</si>
  <si>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</si>
  <si>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</si>
  <si>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</si>
  <si>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</si>
  <si>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</si>
  <si>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</si>
  <si>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</si>
  <si>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</si>
  <si>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</si>
  <si>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</si>
  <si>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</si>
  <si>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</si>
  <si>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</si>
  <si>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</si>
  <si>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</si>
  <si>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</si>
  <si>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</si>
  <si>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</si>
  <si>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</si>
  <si>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</si>
  <si>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</si>
  <si>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</si>
  <si>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</si>
  <si>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</si>
  <si>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</si>
  <si>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</si>
  <si>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</si>
  <si>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</si>
  <si>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</si>
  <si>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</si>
  <si>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</si>
  <si>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</si>
  <si>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</si>
  <si>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</si>
  <si>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</si>
  <si>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</si>
  <si>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</si>
  <si>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</si>
  <si>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</si>
  <si>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</si>
  <si>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</si>
  <si>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</si>
  <si>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</si>
  <si>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</si>
  <si>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</si>
  <si>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</si>
  <si>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</si>
  <si>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</si>
  <si>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</si>
  <si>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</si>
  <si>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</si>
  <si>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</si>
  <si>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</si>
  <si>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</si>
  <si>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</si>
  <si>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</si>
  <si>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</si>
  <si>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</si>
  <si>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</si>
  <si>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</si>
  <si>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</si>
  <si>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</si>
  <si>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</si>
  <si>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</si>
  <si>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</si>
  <si>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</si>
  <si>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</si>
  <si>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</si>
  <si>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</si>
  <si>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</si>
  <si>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</si>
  <si>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</si>
  <si>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</si>
  <si>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</si>
  <si>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</si>
  <si>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</si>
  <si>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</si>
  <si>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</si>
  <si>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</si>
  <si>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</si>
  <si>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</si>
  <si>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</si>
  <si>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</si>
  <si>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</si>
  <si>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</si>
  <si>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</si>
  <si>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</si>
  <si>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</si>
  <si>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</si>
  <si>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</si>
  <si>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</si>
  <si>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</si>
  <si>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</si>
  <si>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</si>
  <si>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</si>
  <si>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</si>
  <si>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</si>
  <si>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</si>
  <si>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</si>
  <si>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</si>
  <si>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</si>
  <si>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</si>
  <si>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</si>
  <si>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</si>
  <si>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</si>
  <si>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</si>
  <si>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</si>
  <si>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</si>
  <si>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</si>
  <si>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</si>
  <si>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</si>
  <si>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</si>
  <si>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</si>
  <si>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</si>
  <si>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</si>
  <si>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</si>
  <si>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</si>
  <si>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</si>
  <si>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</si>
  <si>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</si>
  <si>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</si>
  <si>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</si>
  <si>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</si>
  <si>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</si>
  <si>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</si>
  <si>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</si>
  <si>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</si>
  <si>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</si>
  <si>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</si>
  <si>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</si>
  <si>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</si>
  <si>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</si>
  <si>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</si>
  <si>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</si>
  <si>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</si>
  <si>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</si>
  <si>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</si>
  <si>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</si>
  <si>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</si>
  <si>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</si>
  <si>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</si>
  <si>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</si>
  <si>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</si>
  <si>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</si>
  <si>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</si>
  <si>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</si>
  <si>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</si>
  <si>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</si>
  <si>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</si>
  <si>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</si>
  <si>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</si>
  <si>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</si>
  <si>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</si>
  <si>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</si>
  <si>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</si>
  <si>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</si>
  <si>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</si>
  <si>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</si>
  <si>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</si>
  <si>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</si>
  <si>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</si>
  <si>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</si>
  <si>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</si>
  <si>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</si>
  <si>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</si>
  <si>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</si>
  <si>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</si>
  <si>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</si>
  <si>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</si>
  <si>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</si>
  <si>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</si>
  <si>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</si>
  <si>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</si>
  <si>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</si>
  <si>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</si>
  <si>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</si>
  <si>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</si>
  <si>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</si>
  <si>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</si>
  <si>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</si>
  <si>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</si>
  <si>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</si>
  <si>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</si>
  <si>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</si>
  <si>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</si>
  <si>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</si>
  <si>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</si>
  <si>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</si>
  <si>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</si>
  <si>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</si>
  <si>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</si>
  <si>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</si>
  <si>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</si>
  <si>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</si>
  <si>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</si>
  <si>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</si>
  <si>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</si>
  <si>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</si>
  <si>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</si>
  <si>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</si>
  <si>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</si>
  <si>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</si>
  <si>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</si>
  <si>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</si>
  <si>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</si>
  <si>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</si>
  <si>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</si>
  <si>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</si>
  <si>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</si>
  <si>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</si>
  <si>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</si>
  <si>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</si>
  <si>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</si>
  <si>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</si>
  <si>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</si>
  <si>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</si>
  <si>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</si>
  <si>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</si>
  <si>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</si>
  <si>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</si>
  <si>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</si>
  <si>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</si>
  <si>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</si>
  <si>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</si>
  <si>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</si>
  <si>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</si>
  <si>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</si>
  <si>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</si>
  <si>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</si>
  <si>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</si>
  <si>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</si>
  <si>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</si>
  <si>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</si>
  <si>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</si>
  <si>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</si>
  <si>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</si>
  <si>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</si>
  <si>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</si>
  <si>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</si>
  <si>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</si>
  <si>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</si>
  <si>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</si>
  <si>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</si>
  <si>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</si>
  <si>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</si>
  <si>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</si>
  <si>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</si>
  <si>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</si>
  <si>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</si>
  <si>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</si>
  <si>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</si>
  <si>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</si>
  <si>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</si>
  <si>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</si>
  <si>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</si>
  <si>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</si>
  <si>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</si>
  <si>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</si>
  <si>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</si>
  <si>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</si>
  <si>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</si>
  <si>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</si>
  <si>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</si>
  <si>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</si>
  <si>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</si>
  <si>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</si>
  <si>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</si>
  <si>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</si>
  <si>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</si>
  <si>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</si>
  <si>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</si>
  <si>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</si>
  <si>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</si>
  <si>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</si>
  <si>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</si>
  <si>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</si>
  <si>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</si>
  <si>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</si>
  <si>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</si>
  <si>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</si>
  <si>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</si>
  <si>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</si>
  <si>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</si>
  <si>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</si>
  <si>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</si>
  <si>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</si>
  <si>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</si>
  <si>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</si>
  <si>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</si>
  <si>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</si>
  <si>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</si>
  <si>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</si>
  <si>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</si>
  <si>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</si>
  <si>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</si>
  <si>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</si>
  <si>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</si>
  <si>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</si>
  <si>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</si>
  <si>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</si>
  <si>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</si>
  <si>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</si>
  <si>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</si>
  <si>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</si>
  <si>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</si>
  <si>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</si>
  <si>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</si>
  <si>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</si>
  <si>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</si>
  <si>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</si>
  <si>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</si>
  <si>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</si>
  <si>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</si>
  <si>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</si>
  <si>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</si>
  <si>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</si>
  <si>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</si>
  <si>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</si>
  <si>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</si>
  <si>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</si>
  <si>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</si>
  <si>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</si>
  <si>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</si>
  <si>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</si>
  <si>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</si>
  <si>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</si>
  <si>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</si>
  <si>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</si>
  <si>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</si>
  <si>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</si>
  <si>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</si>
  <si>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</si>
  <si>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</si>
  <si>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</si>
  <si>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</si>
  <si>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</si>
  <si>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</si>
  <si>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</si>
  <si>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</si>
  <si>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</si>
  <si>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</si>
  <si>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</si>
  <si>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</si>
  <si>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</si>
  <si>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</si>
  <si>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</si>
  <si>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</si>
  <si>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</si>
  <si>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</si>
  <si>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</si>
  <si>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</si>
  <si>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</si>
  <si>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</si>
  <si>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</si>
  <si>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</si>
  <si>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</si>
  <si>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</si>
  <si>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</si>
  <si>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</si>
  <si>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</si>
  <si>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</si>
  <si>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</si>
  <si>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</si>
  <si>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</si>
  <si>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</si>
  <si>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</si>
  <si>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</si>
  <si>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</si>
  <si>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</si>
  <si>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</si>
  <si>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</si>
  <si>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</si>
  <si>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</si>
  <si>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</si>
  <si>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</si>
  <si>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</si>
  <si>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</si>
  <si>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</si>
  <si>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</si>
  <si>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</si>
  <si>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</si>
  <si>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</si>
  <si>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</si>
  <si>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</si>
  <si>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</si>
  <si>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</si>
  <si>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</si>
  <si>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</si>
  <si>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</si>
  <si>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</si>
  <si>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</si>
  <si>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</si>
  <si>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</si>
  <si>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</si>
  <si>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</si>
  <si>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</si>
  <si>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</si>
  <si>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</si>
  <si>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</si>
  <si>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</si>
  <si>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</si>
  <si>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</si>
  <si>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</si>
  <si>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</si>
  <si>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</si>
  <si>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</si>
  <si>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</si>
  <si>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</si>
  <si>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</si>
  <si>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</si>
  <si>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</si>
  <si>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</si>
  <si>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</si>
  <si>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</si>
  <si>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</si>
  <si>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</si>
  <si>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</si>
  <si>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</si>
  <si>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</si>
  <si>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</si>
  <si>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</si>
  <si>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</si>
  <si>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</si>
  <si>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</si>
  <si>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</si>
  <si>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</si>
  <si>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</si>
  <si>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</si>
  <si>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</si>
  <si>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</si>
  <si>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</si>
  <si>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</si>
  <si>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</si>
  <si>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</si>
  <si>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</si>
  <si>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</si>
  <si>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</si>
  <si>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</si>
  <si>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</si>
  <si>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</si>
  <si>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</si>
  <si>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</si>
  <si>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</si>
  <si>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</si>
  <si>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</si>
  <si>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</si>
  <si>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</si>
  <si>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</si>
  <si>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</si>
  <si>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</si>
  <si>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</si>
  <si>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</si>
  <si>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</si>
  <si>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</si>
  <si>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</si>
  <si>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</si>
  <si>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</si>
  <si>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</si>
  <si>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</si>
  <si>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</si>
  <si>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</si>
  <si>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</si>
  <si>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</si>
  <si>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</si>
  <si>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</si>
  <si>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</si>
  <si>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</si>
  <si>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</si>
  <si>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</si>
  <si>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</si>
  <si>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</si>
  <si>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</si>
  <si>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</si>
  <si>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</si>
  <si>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</si>
  <si>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</si>
  <si>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</si>
  <si>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</si>
  <si>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</si>
  <si>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</si>
  <si>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</si>
  <si>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</si>
  <si>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</si>
  <si>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</si>
  <si>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</si>
  <si>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</si>
  <si>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</si>
  <si>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</si>
  <si>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</si>
  <si>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</si>
  <si>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</si>
  <si>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</si>
  <si>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</si>
  <si>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</si>
  <si>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</si>
  <si>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</si>
  <si>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</si>
  <si>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</si>
  <si>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</si>
  <si>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</si>
  <si>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</si>
  <si>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</si>
  <si>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</si>
  <si>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</si>
  <si>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</si>
  <si>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</si>
  <si>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</si>
  <si>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</si>
  <si>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</si>
  <si>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</si>
  <si>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</si>
  <si>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</si>
  <si>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</si>
  <si>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</si>
  <si>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</si>
  <si>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</si>
  <si>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</si>
  <si>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</si>
  <si>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</si>
  <si>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</si>
  <si>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</si>
  <si>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</si>
  <si>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</si>
  <si>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</si>
  <si>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</si>
  <si>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</si>
  <si>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</si>
  <si>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</si>
  <si>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</si>
  <si>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</si>
  <si>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</si>
  <si>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</si>
  <si>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</si>
  <si>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</si>
  <si>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</si>
  <si>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</si>
  <si>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</si>
  <si>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</si>
  <si>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</si>
  <si>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</si>
  <si>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</si>
  <si>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</si>
  <si>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</si>
  <si>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</si>
  <si>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</si>
  <si>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</si>
  <si>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</si>
  <si>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</si>
  <si>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</si>
  <si>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</si>
  <si>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</si>
  <si>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</si>
  <si>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</si>
  <si>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</si>
  <si>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</si>
  <si>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</si>
  <si>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</si>
  <si>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</si>
  <si>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</si>
  <si>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</si>
  <si>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</si>
  <si>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</si>
  <si>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</si>
  <si>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</si>
  <si>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</si>
  <si>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</si>
  <si>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</si>
  <si>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</si>
  <si>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</si>
  <si>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</si>
  <si>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</si>
  <si>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</si>
  <si>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</si>
  <si>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</si>
  <si>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</si>
  <si>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</si>
  <si>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</si>
  <si>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</si>
  <si>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</si>
  <si>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</si>
  <si>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</si>
  <si>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</si>
  <si>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</si>
  <si>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</si>
  <si>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</si>
  <si>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</si>
  <si>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</si>
  <si>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</si>
  <si>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</si>
  <si>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</si>
  <si>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</si>
  <si>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</si>
  <si>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</si>
  <si>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</si>
  <si>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</si>
  <si>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</si>
  <si>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</si>
  <si>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</si>
  <si>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</si>
  <si>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</si>
  <si>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</si>
  <si>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</si>
  <si>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</si>
  <si>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</si>
  <si>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</si>
  <si>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</si>
  <si>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</si>
  <si>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</si>
  <si>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</si>
  <si>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</si>
  <si>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</si>
  <si>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</si>
  <si>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</si>
  <si>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</si>
  <si>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</si>
  <si>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</si>
  <si>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</si>
  <si>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</si>
  <si>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</si>
  <si>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</si>
  <si>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</si>
  <si>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</si>
  <si>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</si>
  <si>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</si>
  <si>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</si>
  <si>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</si>
  <si>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</si>
  <si>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</si>
  <si>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</si>
  <si>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</si>
  <si>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</si>
  <si>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</si>
  <si>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</si>
  <si>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</si>
  <si>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</si>
  <si>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</si>
  <si>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</si>
  <si>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</si>
  <si>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</si>
  <si>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</si>
  <si>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</si>
  <si>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</si>
  <si>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</si>
  <si>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</si>
  <si>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</si>
  <si>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</si>
  <si>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</si>
  <si>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</si>
  <si>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</si>
  <si>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</si>
  <si>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</si>
  <si>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</si>
  <si>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</si>
  <si>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</si>
  <si>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</si>
  <si>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</si>
  <si>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</si>
  <si>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</si>
  <si>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</si>
  <si>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</si>
  <si>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</si>
  <si>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</si>
  <si>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</si>
  <si>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</si>
  <si>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</si>
  <si>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</si>
  <si>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</si>
  <si>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</si>
  <si>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</si>
  <si>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</si>
  <si>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</si>
  <si>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</si>
  <si>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</si>
  <si>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</si>
  <si>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</si>
  <si>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</si>
  <si>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</si>
  <si>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</si>
  <si>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</si>
  <si>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</si>
  <si>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</si>
  <si>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</si>
  <si>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</si>
  <si>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</si>
  <si>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</si>
  <si>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</si>
  <si>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</si>
  <si>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</si>
  <si>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</si>
  <si>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</si>
  <si>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</si>
  <si>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</si>
  <si>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</si>
  <si>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</si>
  <si>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</si>
  <si>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</si>
  <si>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</si>
  <si>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</si>
  <si>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</si>
  <si>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</si>
  <si>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</si>
  <si>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</si>
  <si>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</si>
  <si>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</si>
  <si>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</si>
  <si>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</si>
  <si>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</si>
  <si>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</si>
  <si>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</si>
  <si>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</si>
  <si>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</si>
  <si>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</si>
  <si>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</si>
  <si>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</si>
  <si>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</si>
  <si>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</si>
  <si>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</si>
  <si>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</si>
  <si>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</si>
  <si>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</si>
  <si>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</si>
  <si>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</si>
  <si>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</si>
  <si>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</si>
  <si>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</si>
  <si>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</si>
  <si>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</si>
  <si>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</si>
  <si>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</si>
  <si>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</si>
  <si>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</si>
  <si>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</si>
  <si>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</si>
  <si>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</si>
  <si>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</si>
  <si>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</si>
  <si>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</si>
  <si>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</si>
  <si>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</si>
  <si>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</si>
  <si>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</si>
  <si>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</si>
  <si>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</si>
  <si>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</si>
  <si>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</si>
  <si>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</si>
  <si>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</si>
  <si>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</si>
  <si>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</si>
  <si>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</si>
  <si>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</si>
  <si>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</si>
  <si>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</si>
  <si>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</si>
  <si>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</si>
  <si>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</si>
  <si>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</si>
  <si>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</si>
  <si>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</si>
  <si>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</si>
  <si>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</si>
  <si>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</si>
  <si>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</si>
  <si>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</si>
  <si>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</si>
  <si>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</si>
  <si>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</si>
  <si>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</si>
  <si>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</si>
  <si>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</si>
  <si>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</si>
  <si>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</si>
  <si>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</si>
  <si>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</si>
  <si>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</si>
  <si>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</si>
  <si>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</si>
  <si>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</si>
  <si>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</si>
  <si>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</si>
  <si>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</si>
  <si>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</si>
  <si>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</si>
  <si>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</si>
  <si>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</si>
  <si>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</si>
  <si>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</si>
  <si>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</si>
  <si>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</si>
  <si>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</si>
  <si>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</si>
  <si>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</si>
  <si>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</si>
  <si>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</si>
  <si>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</si>
  <si>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</si>
  <si>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</si>
  <si>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</si>
  <si>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</si>
  <si>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</si>
  <si>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</si>
  <si>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</si>
  <si>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</si>
  <si>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</si>
  <si>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</si>
  <si>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</si>
  <si>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</si>
  <si>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</si>
  <si>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</si>
  <si>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</si>
  <si>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</si>
  <si>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</si>
  <si>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</si>
  <si>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</si>
  <si>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</si>
  <si>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</si>
  <si>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</si>
  <si>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</si>
  <si>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</si>
  <si>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</si>
  <si>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</si>
  <si>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</si>
  <si>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</si>
  <si>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</si>
  <si>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</si>
  <si>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</si>
  <si>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</si>
  <si>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</si>
  <si>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</si>
  <si>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</si>
  <si>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</si>
  <si>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</si>
  <si>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</si>
  <si>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</si>
  <si>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</si>
  <si>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</si>
  <si>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</si>
  <si>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</si>
  <si>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</si>
  <si>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</si>
  <si>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</si>
  <si>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</si>
  <si>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</si>
  <si>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</si>
  <si>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</si>
  <si>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</si>
  <si>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</si>
  <si>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</si>
  <si>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</si>
  <si>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</si>
  <si>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</si>
  <si>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</si>
  <si>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</si>
  <si>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</si>
  <si>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</si>
  <si>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</si>
  <si>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</si>
  <si>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</si>
  <si>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</si>
  <si>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</si>
  <si>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</si>
  <si>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</si>
  <si>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</si>
  <si>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</si>
  <si>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</si>
  <si>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</si>
  <si>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</si>
  <si>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</si>
  <si>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</si>
  <si>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</si>
  <si>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</si>
  <si>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</si>
  <si>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</si>
  <si>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</si>
  <si>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</si>
  <si>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</si>
  <si>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</si>
  <si>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</si>
  <si>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</si>
  <si>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</si>
  <si>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</si>
  <si>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</si>
  <si>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</si>
  <si>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</si>
  <si>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</si>
  <si>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</si>
  <si>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</si>
  <si>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</si>
  <si>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</si>
  <si>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</si>
  <si>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</si>
  <si>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</si>
  <si>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</si>
  <si>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</si>
  <si>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</si>
  <si>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</si>
  <si>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</si>
  <si>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</si>
  <si>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</si>
  <si>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</si>
  <si>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</si>
  <si>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</si>
  <si>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</si>
  <si>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</si>
  <si>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</si>
  <si>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</si>
  <si>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</si>
  <si>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</si>
  <si>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</si>
  <si>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</si>
  <si>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</si>
  <si>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</si>
  <si>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</si>
  <si>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</si>
  <si>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</si>
  <si>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</si>
  <si>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</si>
  <si>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</si>
  <si>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</si>
  <si>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</si>
  <si>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</si>
  <si>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</si>
  <si>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</si>
  <si>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</si>
  <si>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</si>
  <si>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</si>
  <si>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</si>
  <si>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</si>
  <si>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</si>
  <si>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</si>
  <si>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</si>
  <si>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</si>
  <si>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</si>
  <si>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</si>
  <si>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</si>
  <si>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</si>
  <si>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</si>
  <si>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</si>
  <si>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</si>
  <si>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</si>
  <si>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</si>
  <si>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</si>
  <si>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</si>
  <si>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</si>
  <si>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</si>
  <si>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</si>
  <si>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</si>
  <si>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</si>
  <si>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</si>
  <si>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</si>
  <si>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</si>
  <si>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</si>
  <si>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</si>
  <si>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</si>
  <si>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</si>
  <si>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</si>
  <si>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</si>
  <si>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</si>
  <si>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</si>
  <si>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</si>
  <si>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</si>
  <si>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</si>
  <si>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</si>
  <si>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</si>
  <si>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</si>
  <si>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</si>
  <si>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</si>
  <si>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</si>
  <si>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</si>
  <si>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</si>
  <si>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</si>
  <si>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</si>
  <si>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</si>
  <si>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</si>
  <si>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</si>
  <si>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</si>
  <si>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</si>
  <si>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</si>
  <si>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</si>
  <si>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</si>
  <si>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</si>
  <si>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</si>
  <si>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</si>
  <si>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</si>
  <si>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</si>
  <si>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</si>
  <si>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</si>
  <si>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</si>
  <si>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</si>
  <si>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</si>
  <si>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</si>
  <si>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</si>
  <si>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</si>
  <si>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</si>
  <si>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</si>
  <si>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</si>
  <si>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</si>
  <si>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</si>
  <si>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</si>
  <si>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</si>
  <si>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</si>
  <si>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</si>
  <si>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</si>
  <si>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</si>
  <si>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</si>
  <si>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</si>
  <si>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</si>
  <si>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</si>
  <si>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</si>
  <si>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</si>
  <si>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</si>
  <si>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</si>
  <si>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</si>
  <si>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</si>
  <si>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</si>
  <si>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</si>
  <si>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</si>
  <si>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</si>
  <si>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</si>
  <si>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</si>
  <si>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</si>
  <si>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</si>
  <si>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</si>
  <si>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</si>
  <si>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</si>
  <si>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</si>
  <si>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</si>
  <si>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</si>
  <si>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</si>
  <si>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</si>
  <si>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</si>
  <si>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</si>
  <si>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</si>
  <si>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</si>
  <si>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</si>
  <si>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</si>
  <si>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</si>
  <si>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</si>
  <si>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</si>
  <si>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</si>
  <si>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</si>
  <si>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</si>
  <si>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</si>
  <si>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</si>
  <si>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</si>
  <si>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</si>
  <si>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</si>
  <si>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</si>
  <si>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</si>
  <si>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</si>
  <si>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</si>
  <si>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</si>
  <si>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</si>
  <si>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</si>
  <si>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</si>
  <si>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</si>
  <si>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</si>
  <si>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</si>
  <si>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</si>
  <si>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</si>
  <si>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</si>
  <si>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</si>
  <si>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</si>
  <si>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</si>
  <si>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</si>
  <si>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</si>
  <si>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</si>
  <si>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</si>
  <si>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</si>
  <si>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</si>
  <si>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</si>
  <si>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</si>
  <si>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</si>
  <si>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</si>
  <si>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</si>
  <si>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</si>
  <si>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</si>
  <si>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</si>
  <si>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</si>
  <si>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</si>
  <si>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</si>
  <si>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</si>
  <si>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</si>
  <si>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</si>
  <si>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</si>
  <si>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</si>
  <si>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</si>
  <si>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</si>
  <si>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</si>
  <si>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</si>
  <si>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</si>
  <si>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</si>
  <si>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</si>
  <si>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</si>
  <si>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</si>
  <si>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</si>
  <si>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</si>
  <si>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</si>
  <si>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</si>
  <si>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</si>
  <si>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</si>
  <si>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</si>
  <si>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</si>
  <si>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</si>
  <si>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</si>
  <si>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</si>
  <si>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</si>
  <si>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</si>
  <si>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</si>
  <si>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</si>
  <si>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</si>
  <si>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</si>
  <si>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</si>
  <si>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</si>
  <si>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</si>
  <si>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</si>
  <si>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</si>
  <si>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</si>
  <si>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</si>
  <si>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</si>
  <si>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</si>
  <si>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</si>
  <si>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</si>
  <si>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</si>
  <si>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</si>
  <si>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</si>
  <si>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</si>
  <si>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</si>
  <si>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</si>
  <si>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</si>
  <si>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</si>
  <si>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</si>
  <si>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</si>
  <si>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</si>
  <si>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</si>
  <si>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</si>
  <si>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</si>
  <si>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</si>
  <si>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</si>
  <si>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</si>
  <si>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</si>
  <si>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</si>
  <si>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</si>
  <si>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</si>
  <si>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</si>
  <si>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</si>
  <si>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</si>
  <si>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</si>
  <si>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</si>
  <si>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</si>
  <si>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</si>
  <si>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</si>
  <si>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</si>
  <si>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</si>
  <si>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</si>
  <si>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</si>
  <si>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</si>
  <si>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</si>
  <si>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</si>
  <si>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</si>
  <si>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</si>
  <si>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</si>
  <si>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</si>
  <si>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</si>
  <si>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</si>
  <si>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</si>
  <si>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</si>
  <si>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</si>
  <si>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</si>
  <si>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</si>
  <si>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</si>
  <si>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</si>
  <si>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</si>
  <si>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</si>
  <si>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</si>
  <si>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</si>
  <si>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</si>
  <si>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</si>
  <si>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</si>
  <si>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</si>
  <si>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</si>
  <si>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</si>
  <si>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</si>
  <si>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</si>
  <si>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</si>
  <si>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</si>
  <si>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</si>
  <si>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</si>
  <si>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</si>
  <si>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</si>
  <si>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</si>
  <si>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</si>
  <si>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</si>
  <si>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</si>
  <si>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</si>
  <si>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</si>
  <si>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</si>
  <si>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</si>
  <si>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</si>
  <si>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</si>
  <si>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</si>
  <si>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</si>
  <si>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</si>
  <si>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</si>
  <si>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</si>
  <si>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</si>
  <si>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</si>
  <si>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</si>
  <si>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</si>
  <si>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</si>
  <si>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</si>
  <si>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</si>
  <si>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</si>
  <si>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</si>
  <si>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</si>
  <si>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</si>
  <si>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</si>
  <si>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</si>
  <si>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</si>
  <si>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</si>
  <si>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</si>
  <si>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</si>
  <si>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</si>
  <si>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</si>
  <si>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</si>
  <si>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</si>
  <si>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</si>
  <si>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</si>
  <si>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</si>
  <si>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</si>
  <si>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</si>
  <si>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</si>
  <si>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</si>
  <si>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</si>
  <si>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</si>
  <si>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</si>
  <si>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</si>
  <si>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</si>
  <si>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</si>
  <si>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</si>
  <si>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</si>
  <si>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</si>
  <si>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</si>
  <si>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</si>
  <si>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</si>
  <si>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</si>
  <si>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</si>
  <si>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</si>
  <si>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</si>
  <si>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</si>
  <si>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</si>
  <si>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</si>
  <si>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</si>
  <si>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</si>
  <si>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</si>
  <si>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</si>
  <si>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</si>
  <si>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</si>
  <si>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</si>
  <si>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</si>
  <si>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</si>
  <si>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</si>
  <si>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</si>
  <si>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</si>
  <si>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</si>
  <si>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</si>
  <si>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</si>
  <si>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</si>
  <si>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</si>
  <si>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</si>
  <si>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</si>
  <si>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</si>
  <si>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</si>
  <si>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</si>
  <si>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</si>
  <si>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</si>
  <si>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</si>
  <si>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</si>
  <si>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</si>
  <si>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</si>
  <si>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</si>
  <si>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</si>
  <si>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</si>
  <si>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</si>
  <si>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</si>
  <si>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</si>
  <si>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</si>
  <si>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</si>
  <si>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</si>
  <si>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</si>
  <si>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</si>
  <si>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</si>
  <si>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</si>
  <si>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</si>
  <si>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</si>
  <si>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</si>
  <si>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</si>
  <si>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</si>
  <si>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</si>
  <si>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</si>
  <si>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</si>
  <si>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</si>
  <si>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</si>
  <si>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</si>
  <si>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</si>
  <si>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</si>
  <si>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</si>
  <si>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</si>
  <si>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</si>
  <si>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</si>
  <si>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</si>
  <si>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</si>
  <si>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</si>
  <si>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</si>
  <si>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</si>
  <si>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</si>
  <si>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</si>
  <si>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</si>
  <si>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</si>
  <si>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</si>
  <si>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</si>
  <si>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</si>
  <si>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</si>
  <si>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</si>
  <si>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</si>
  <si>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</si>
  <si>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</si>
  <si>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</si>
  <si>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</si>
  <si>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</si>
  <si>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</si>
  <si>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</si>
  <si>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</si>
  <si>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</si>
  <si>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</si>
  <si>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</si>
  <si>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</si>
  <si>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</si>
  <si>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</si>
  <si>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</si>
  <si>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</si>
  <si>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</si>
  <si>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</si>
  <si>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</si>
  <si>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</si>
  <si>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</si>
  <si>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</si>
  <si>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</si>
  <si>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</si>
  <si>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</si>
  <si>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</si>
  <si>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</si>
  <si>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</si>
  <si>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</si>
  <si>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</si>
  <si>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</si>
  <si>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</si>
  <si>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</si>
  <si>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</si>
  <si>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</si>
  <si>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</si>
  <si>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</si>
  <si>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</si>
  <si>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</si>
  <si>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</si>
  <si>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</si>
  <si>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</si>
  <si>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</si>
  <si>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</si>
  <si>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</si>
  <si>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</si>
  <si>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</si>
  <si>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</si>
  <si>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</si>
  <si>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</si>
  <si>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</si>
  <si>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</si>
  <si>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</si>
  <si>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</si>
  <si>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</si>
  <si>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</si>
  <si>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</si>
  <si>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</si>
  <si>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</si>
  <si>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</si>
  <si>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</si>
  <si>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</si>
  <si>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</si>
  <si>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</si>
  <si>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</si>
  <si>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</si>
  <si>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</si>
  <si>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</si>
  <si>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</si>
  <si>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</si>
  <si>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</si>
  <si>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</si>
  <si>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</si>
  <si>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</si>
  <si>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</si>
  <si>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</si>
  <si>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</si>
  <si>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</si>
  <si>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</si>
  <si>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</si>
  <si>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</si>
  <si>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</si>
  <si>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</si>
  <si>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</si>
  <si>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</si>
  <si>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</si>
  <si>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</si>
  <si>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</si>
  <si>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</si>
  <si>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</si>
  <si>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</si>
  <si>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</si>
  <si>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</si>
  <si>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</si>
  <si>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</si>
  <si>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</si>
  <si>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</si>
  <si>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</si>
  <si>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</si>
  <si>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</si>
  <si>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</si>
  <si>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</si>
  <si>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</si>
  <si>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</si>
  <si>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</si>
  <si>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</si>
  <si>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</si>
  <si>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</si>
  <si>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</si>
  <si>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</si>
  <si>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</si>
  <si>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</si>
  <si>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</si>
  <si>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</si>
  <si>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</si>
  <si>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</si>
  <si>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</si>
  <si>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</si>
  <si>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</si>
  <si>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</si>
  <si>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</si>
  <si>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</si>
  <si>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</si>
  <si>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</si>
  <si>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</si>
  <si>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</si>
  <si>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</si>
  <si>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</si>
  <si>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</si>
  <si>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</si>
  <si>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</si>
  <si>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</si>
  <si>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</si>
  <si>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</si>
  <si>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</si>
  <si>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</si>
  <si>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</si>
  <si>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</si>
  <si>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</si>
  <si>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</si>
  <si>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</si>
  <si>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</si>
  <si>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</si>
  <si>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</si>
  <si>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</si>
  <si>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</si>
  <si>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</si>
  <si>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</si>
  <si>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</si>
  <si>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</si>
  <si>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</si>
  <si>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</si>
  <si>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</si>
  <si>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</si>
  <si>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</si>
  <si>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</si>
  <si>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</si>
  <si>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</si>
  <si>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</si>
  <si>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</si>
  <si>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</si>
  <si>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</si>
  <si>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</si>
  <si>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</si>
  <si>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</si>
  <si>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</si>
  <si>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</si>
  <si>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</si>
  <si>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</si>
  <si>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</si>
  <si>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</si>
  <si>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</si>
  <si>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</si>
  <si>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</si>
  <si>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</si>
  <si>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</si>
  <si>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</si>
  <si>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</si>
  <si>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</si>
  <si>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</si>
  <si>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</si>
  <si>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</si>
  <si>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</si>
  <si>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</si>
  <si>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</si>
  <si>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</si>
  <si>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</si>
  <si>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</si>
  <si>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</si>
  <si>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</si>
  <si>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</si>
  <si>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</si>
  <si>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</si>
  <si>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</si>
  <si>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</si>
  <si>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</si>
  <si>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</si>
  <si>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</si>
  <si>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</si>
  <si>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</si>
  <si>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</si>
  <si>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</si>
  <si>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</si>
  <si>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</si>
  <si>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</si>
  <si>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</si>
  <si>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</si>
  <si>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</si>
  <si>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</si>
  <si>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</si>
  <si>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</si>
  <si>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</si>
  <si>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</si>
  <si>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</si>
  <si>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</si>
  <si>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</si>
  <si>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</si>
  <si>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</si>
  <si>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</si>
  <si>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</si>
  <si>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</si>
  <si>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</si>
  <si>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</si>
  <si>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</si>
  <si>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</si>
  <si>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</si>
  <si>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</si>
  <si>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</si>
  <si>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</si>
  <si>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</si>
  <si>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</si>
  <si>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</si>
  <si>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</si>
  <si>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</si>
  <si>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</si>
  <si>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</si>
  <si>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</si>
  <si>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</si>
  <si>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</si>
  <si>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</si>
  <si>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</si>
  <si>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</si>
  <si>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</si>
  <si>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</si>
  <si>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</si>
  <si>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</si>
  <si>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</si>
  <si>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</si>
  <si>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</si>
  <si>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</si>
  <si>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</si>
  <si>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</si>
  <si>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</si>
  <si>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</si>
  <si>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</si>
  <si>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</si>
  <si>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</si>
  <si>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</si>
  <si>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</si>
  <si>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</si>
  <si>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</si>
  <si>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</si>
  <si>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</si>
  <si>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</si>
  <si>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</si>
  <si>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</si>
  <si>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</si>
  <si>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</si>
  <si>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</si>
  <si>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</si>
  <si>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</si>
  <si>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</si>
  <si>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</si>
  <si>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</si>
  <si>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</si>
  <si>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</si>
  <si>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</si>
  <si>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</si>
  <si>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</si>
  <si>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</si>
  <si>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</si>
  <si>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</si>
  <si>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</si>
  <si>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</si>
  <si>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</si>
  <si>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</si>
  <si>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</si>
  <si>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</si>
  <si>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</si>
  <si>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</si>
  <si>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</si>
  <si>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</si>
  <si>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</si>
  <si>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</si>
  <si>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</si>
  <si>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</si>
  <si>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</si>
  <si>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</si>
  <si>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</si>
  <si>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</si>
  <si>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</si>
  <si>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</si>
  <si>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</si>
  <si>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</si>
  <si>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</si>
  <si>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</si>
  <si>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</si>
  <si>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</si>
  <si>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</si>
  <si>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</si>
  <si>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</si>
  <si>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</si>
  <si>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</si>
  <si>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</si>
  <si>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</si>
  <si>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</si>
  <si>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</si>
  <si>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</si>
  <si>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</si>
  <si>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</si>
  <si>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</si>
  <si>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</si>
  <si>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</si>
  <si>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</si>
  <si>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</si>
  <si>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</si>
  <si>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</si>
  <si>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</si>
  <si>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</si>
  <si>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</si>
  <si>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</si>
  <si>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</si>
  <si>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</si>
  <si>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</si>
  <si>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</si>
  <si>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</si>
  <si>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</si>
  <si>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</si>
  <si>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</si>
  <si>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</si>
  <si>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</si>
  <si>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</si>
  <si>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</si>
  <si>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</si>
  <si>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</si>
  <si>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</si>
  <si>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</si>
  <si>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</si>
  <si>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</si>
  <si>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</si>
  <si>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</si>
  <si>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</si>
  <si>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</si>
  <si>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</si>
  <si>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</si>
  <si>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</si>
  <si>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</si>
  <si>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</si>
  <si>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</si>
  <si>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</si>
  <si>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</si>
  <si>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</si>
  <si>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</si>
  <si>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</si>
  <si>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</si>
  <si>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</si>
  <si>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</si>
  <si>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</si>
  <si>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</si>
  <si>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</si>
  <si>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</si>
  <si>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</si>
  <si>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</si>
  <si>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</si>
  <si>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</si>
  <si>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</si>
  <si>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</si>
  <si>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</si>
  <si>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</si>
  <si>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</si>
  <si>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</si>
  <si>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</si>
  <si>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</si>
  <si>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</si>
  <si>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</si>
  <si>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</si>
  <si>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</si>
  <si>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</si>
  <si>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</si>
  <si>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</si>
  <si>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</si>
  <si>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</si>
  <si>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</si>
  <si>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</si>
  <si>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</si>
  <si>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</si>
  <si>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</si>
  <si>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</si>
  <si>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</si>
  <si>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</si>
  <si>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</si>
  <si>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</si>
  <si>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</si>
  <si>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</si>
  <si>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</si>
  <si>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</si>
  <si>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</si>
  <si>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</si>
  <si>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</si>
  <si>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</si>
  <si>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</si>
  <si>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</si>
  <si>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</si>
  <si>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</si>
  <si>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</si>
  <si>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</si>
  <si>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</si>
  <si>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</si>
  <si>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</si>
  <si>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</si>
  <si>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</si>
  <si>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</si>
  <si>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</si>
  <si>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</si>
  <si>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</si>
  <si>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</si>
  <si>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</si>
  <si>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</si>
  <si>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</si>
  <si>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</si>
  <si>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</si>
  <si>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</si>
  <si>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</si>
  <si>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</si>
  <si>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</si>
  <si>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</si>
  <si>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</si>
  <si>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</si>
  <si>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</si>
  <si>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</si>
  <si>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</si>
  <si>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</si>
  <si>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</si>
  <si>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</si>
  <si>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</si>
  <si>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</si>
  <si>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</si>
  <si>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</si>
  <si>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</si>
  <si>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</si>
  <si>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</si>
  <si>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</si>
  <si>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</si>
  <si>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</si>
  <si>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</si>
  <si>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</si>
  <si>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</si>
  <si>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</si>
  <si>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</si>
  <si>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</si>
  <si>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</si>
  <si>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</si>
  <si>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</si>
  <si>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</si>
  <si>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</si>
  <si>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</si>
  <si>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</si>
  <si>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</si>
  <si>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</si>
  <si>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</si>
  <si>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</si>
  <si>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</si>
  <si>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</si>
  <si>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</si>
  <si>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</si>
  <si>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</si>
  <si>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</si>
  <si>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</si>
  <si>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</si>
  <si>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</si>
  <si>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</si>
  <si>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</si>
  <si>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</si>
  <si>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</si>
  <si>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</si>
  <si>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</si>
  <si>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</si>
  <si>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</si>
  <si>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</si>
  <si>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</si>
  <si>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</si>
  <si>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</si>
  <si>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</si>
  <si>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</si>
  <si>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</si>
  <si>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</si>
  <si>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</si>
  <si>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</si>
  <si>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</si>
  <si>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</si>
  <si>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</si>
  <si>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</si>
  <si>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</si>
  <si>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</si>
  <si>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</si>
  <si>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</si>
  <si>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</si>
  <si>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</si>
  <si>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</si>
  <si>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</si>
  <si>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</si>
  <si>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</si>
  <si>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</si>
  <si>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</si>
  <si>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</si>
  <si>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</si>
  <si>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</si>
  <si>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</si>
  <si>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</si>
  <si>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</si>
  <si>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</si>
  <si>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</si>
  <si>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</si>
  <si>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</si>
  <si>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</si>
  <si>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</si>
  <si>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</si>
  <si>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</si>
  <si>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</si>
  <si>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</si>
  <si>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</si>
  <si>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</si>
  <si>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</si>
  <si>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</si>
  <si>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</si>
  <si>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</si>
  <si>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</si>
  <si>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</si>
  <si>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</si>
  <si>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</si>
  <si>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</si>
  <si>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</si>
  <si>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</si>
  <si>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</si>
  <si>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</si>
  <si>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</si>
  <si>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</si>
  <si>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</si>
  <si>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</si>
  <si>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</si>
  <si>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</si>
  <si>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</si>
  <si>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</si>
  <si>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</si>
  <si>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</si>
  <si>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</si>
  <si>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</si>
  <si>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</si>
  <si>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</si>
  <si>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</si>
  <si>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</si>
  <si>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</si>
  <si>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</si>
  <si>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</si>
  <si>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</si>
  <si>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</si>
  <si>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</si>
  <si>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</si>
  <si>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</si>
  <si>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</si>
  <si>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</si>
  <si>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</si>
  <si>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</si>
  <si>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</si>
  <si>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</si>
  <si>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</si>
  <si>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</si>
  <si>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</si>
  <si>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</si>
  <si>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</si>
  <si>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</si>
  <si>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</si>
  <si>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</si>
  <si>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</si>
  <si>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</si>
  <si>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</si>
  <si>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</si>
  <si>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</si>
  <si>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</si>
  <si>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</si>
  <si>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</si>
  <si>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</si>
  <si>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</si>
  <si>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</si>
  <si>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</si>
  <si>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</si>
  <si>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</si>
  <si>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</si>
  <si>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</si>
  <si>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</si>
  <si>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</si>
  <si>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</si>
  <si>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</si>
  <si>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</si>
  <si>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</si>
  <si>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</si>
  <si>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</si>
  <si>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</si>
  <si>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</si>
  <si>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</si>
  <si>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</si>
  <si>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</si>
  <si>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</si>
  <si>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</si>
  <si>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</si>
  <si>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</si>
  <si>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</si>
  <si>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</si>
  <si>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</si>
  <si>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</si>
  <si>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</si>
  <si>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</si>
  <si>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</si>
  <si>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</si>
  <si>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</si>
  <si>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</si>
  <si>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</si>
  <si>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</si>
  <si>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</si>
  <si>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</si>
  <si>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</si>
  <si>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</si>
  <si>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</si>
  <si>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</si>
  <si>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</si>
  <si>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</si>
  <si>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</si>
  <si>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</si>
  <si>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</si>
  <si>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</si>
  <si>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</si>
  <si>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</si>
  <si>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</si>
  <si>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</si>
  <si>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</si>
  <si>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</si>
  <si>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</si>
  <si>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</si>
  <si>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</si>
  <si>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</si>
  <si>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</si>
  <si>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</si>
  <si>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</si>
  <si>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</si>
  <si>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</si>
  <si>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</si>
  <si>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</si>
  <si>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</si>
  <si>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</si>
  <si>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</si>
  <si>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</si>
  <si>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</si>
  <si>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</si>
  <si>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</si>
  <si>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</si>
  <si>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</si>
  <si>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</si>
  <si>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</si>
  <si>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</si>
  <si>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</si>
  <si>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</si>
  <si>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</si>
  <si>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</si>
  <si>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</si>
  <si>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</si>
  <si>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</si>
  <si>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</si>
  <si>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</si>
  <si>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</si>
  <si>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</si>
  <si>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</si>
  <si>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</si>
  <si>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</si>
  <si>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</si>
  <si>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</si>
  <si>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</si>
  <si>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</si>
  <si>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</si>
  <si>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</si>
  <si>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</si>
  <si>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</si>
  <si>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</si>
  <si>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</si>
  <si>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</si>
  <si>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</si>
  <si>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</si>
  <si>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</si>
  <si>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</si>
  <si>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</si>
  <si>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</si>
  <si>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</si>
  <si>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</si>
  <si>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</si>
  <si>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</si>
  <si>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</si>
  <si>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</si>
  <si>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</si>
  <si>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</si>
  <si>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</si>
  <si>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</si>
  <si>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</si>
  <si>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</si>
  <si>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</si>
  <si>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</si>
  <si>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</si>
  <si>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</si>
  <si>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</si>
  <si>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</si>
  <si>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</si>
  <si>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</si>
  <si>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</si>
  <si>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</si>
  <si>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</si>
  <si>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</si>
  <si>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</si>
  <si>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</si>
  <si>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</si>
  <si>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</si>
  <si>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</si>
  <si>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</si>
  <si>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</si>
  <si>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</si>
  <si>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</si>
  <si>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</si>
  <si>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</si>
  <si>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</si>
  <si>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</si>
  <si>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</si>
  <si>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</si>
  <si>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</si>
  <si>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</si>
  <si>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</si>
  <si>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</si>
  <si>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</si>
  <si>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</si>
  <si>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</si>
  <si>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</si>
  <si>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</si>
  <si>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</si>
  <si>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</si>
  <si>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</si>
  <si>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</si>
  <si>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</si>
  <si>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</si>
  <si>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</si>
  <si>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</si>
  <si>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</si>
  <si>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</si>
  <si>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</si>
  <si>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</si>
  <si>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</si>
  <si>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</si>
  <si>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</si>
  <si>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</si>
  <si>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</si>
  <si>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</si>
  <si>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</si>
  <si>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</si>
  <si>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</si>
  <si>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</si>
  <si>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</si>
  <si>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</si>
  <si>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</si>
  <si>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</si>
  <si>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</si>
  <si>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</si>
  <si>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</si>
  <si>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</si>
  <si>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</si>
  <si>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</si>
  <si>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</si>
  <si>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</si>
  <si>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</si>
  <si>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</si>
  <si>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</si>
  <si>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</si>
  <si>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</si>
  <si>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</si>
  <si>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</si>
  <si>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</si>
  <si>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</si>
  <si>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</si>
  <si>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</si>
  <si>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</si>
  <si>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</si>
  <si>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</si>
  <si>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</si>
  <si>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</si>
  <si>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</si>
  <si>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</si>
  <si>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</si>
  <si>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</si>
  <si>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</si>
  <si>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</si>
  <si>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</si>
  <si>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</si>
  <si>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</si>
  <si>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</si>
  <si>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</si>
  <si>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</si>
  <si>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</si>
  <si>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</si>
  <si>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</si>
  <si>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</si>
  <si>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</si>
  <si>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</si>
  <si>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</si>
  <si>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</si>
  <si>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</si>
  <si>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</si>
  <si>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</si>
  <si>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</si>
  <si>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</si>
  <si>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</si>
  <si>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</si>
  <si>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</si>
  <si>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</si>
  <si>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</si>
  <si>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</si>
  <si>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</si>
  <si>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</si>
  <si>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</si>
  <si>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</si>
  <si>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</si>
  <si>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</si>
  <si>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</si>
  <si>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</si>
  <si>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</si>
  <si>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</si>
  <si>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</si>
  <si>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</si>
  <si>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</si>
  <si>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</si>
  <si>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</si>
  <si>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</si>
  <si>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</si>
  <si>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</si>
  <si>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</si>
  <si>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</si>
  <si>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</si>
  <si>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</si>
  <si>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</si>
  <si>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</si>
  <si>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</si>
  <si>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</si>
  <si>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</si>
  <si>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</si>
  <si>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</si>
  <si>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</si>
  <si>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</si>
  <si>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</si>
  <si>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</si>
  <si>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</si>
  <si>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</si>
  <si>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</si>
  <si>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</si>
  <si>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</si>
  <si>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</si>
  <si>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</si>
  <si>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</si>
  <si>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</si>
  <si>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</si>
  <si>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</si>
  <si>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</si>
  <si>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</si>
  <si>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</si>
  <si>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</si>
  <si>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</si>
  <si>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</si>
  <si>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</si>
  <si>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</si>
  <si>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</si>
  <si>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</si>
  <si>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</si>
  <si>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</si>
  <si>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</si>
  <si>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</si>
  <si>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</si>
  <si>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</si>
  <si>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</si>
  <si>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</si>
  <si>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</si>
  <si>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</si>
  <si>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</si>
  <si>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</si>
  <si>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</si>
  <si>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</si>
  <si>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</si>
  <si>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</si>
  <si>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</si>
  <si>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</si>
  <si>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</si>
  <si>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</si>
  <si>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</si>
  <si>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</si>
  <si>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</si>
  <si>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</si>
  <si>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</si>
  <si>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</si>
  <si>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</si>
  <si>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</si>
  <si>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</si>
  <si>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</si>
  <si>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</si>
  <si>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</si>
  <si>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</si>
  <si>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</si>
  <si>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</si>
  <si>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</si>
  <si>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</si>
  <si>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</si>
  <si>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</si>
  <si>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</si>
  <si>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</si>
  <si>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</si>
  <si>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</si>
  <si>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</si>
  <si>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</si>
  <si>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</si>
  <si>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</si>
  <si>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</si>
  <si>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</si>
  <si>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</si>
  <si>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</si>
  <si>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</si>
  <si>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</si>
  <si>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</si>
  <si>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</si>
  <si>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</si>
  <si>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</si>
  <si>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</si>
  <si>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</si>
  <si>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</si>
  <si>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</si>
  <si>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</si>
  <si>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</si>
  <si>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</si>
  <si>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</si>
  <si>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</si>
  <si>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</si>
  <si>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</si>
  <si>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</si>
  <si>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</si>
  <si>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</si>
  <si>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</si>
  <si>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</si>
  <si>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</si>
  <si>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</si>
  <si>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</si>
  <si>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</si>
  <si>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</si>
  <si>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</si>
  <si>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</si>
  <si>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</si>
  <si>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</si>
  <si>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</si>
  <si>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</si>
  <si>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</si>
  <si>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</si>
  <si>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</si>
  <si>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</si>
  <si>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</si>
  <si>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</si>
  <si>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</si>
  <si>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</si>
  <si>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</si>
  <si>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</si>
  <si>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</si>
  <si>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</si>
  <si>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</si>
  <si>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</si>
  <si>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</si>
  <si>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</si>
  <si>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</si>
  <si>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</si>
  <si>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</si>
  <si>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</si>
  <si>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</si>
  <si>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</si>
  <si>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</si>
  <si>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</si>
  <si>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</si>
  <si>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</si>
  <si>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</si>
  <si>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</si>
  <si>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</si>
  <si>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</si>
  <si>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</si>
  <si>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</si>
  <si>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</si>
  <si>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</si>
  <si>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</si>
  <si>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</si>
  <si>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</si>
  <si>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</si>
  <si>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</si>
  <si>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</si>
  <si>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</si>
  <si>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</si>
  <si>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</si>
  <si>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</si>
  <si>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</si>
  <si>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</si>
  <si>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</si>
  <si>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</si>
  <si>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</si>
  <si>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</si>
  <si>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</si>
  <si>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</si>
  <si>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</si>
  <si>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</si>
  <si>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</si>
  <si>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</si>
  <si>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</si>
  <si>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</si>
  <si>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</si>
  <si>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</si>
  <si>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</si>
  <si>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</si>
  <si>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</si>
  <si>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</si>
  <si>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</si>
  <si>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</si>
  <si>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</si>
  <si>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</si>
  <si>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</si>
  <si>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</si>
  <si>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</si>
  <si>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</si>
  <si>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</si>
  <si>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</si>
  <si>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</si>
  <si>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</si>
  <si>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</si>
  <si>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</si>
  <si>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</si>
  <si>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</si>
  <si>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</si>
  <si>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</si>
  <si>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</si>
  <si>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</si>
  <si>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</si>
  <si>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</si>
  <si>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</si>
  <si>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</si>
  <si>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</si>
  <si>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</si>
  <si>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</si>
  <si>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</si>
  <si>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</si>
  <si>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</si>
  <si>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</si>
  <si>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</si>
  <si>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</si>
  <si>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</si>
  <si>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</si>
  <si>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</si>
  <si>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</si>
  <si>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</si>
  <si>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</si>
  <si>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</si>
  <si>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</si>
  <si>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</si>
  <si>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</si>
  <si>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</si>
  <si>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</si>
  <si>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</si>
  <si>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</si>
  <si>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</si>
  <si>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</si>
  <si>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</si>
  <si>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</si>
  <si>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</si>
  <si>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</si>
  <si>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</si>
  <si>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</si>
  <si>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</si>
  <si>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</si>
  <si>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</si>
  <si>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</si>
  <si>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</si>
  <si>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</si>
  <si>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</si>
  <si>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</si>
  <si>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</si>
  <si>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</si>
  <si>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</si>
  <si>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</si>
  <si>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</si>
  <si>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</si>
  <si>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</si>
  <si>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</si>
  <si>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</si>
  <si>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</si>
  <si>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</si>
  <si>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</si>
  <si>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</si>
  <si>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</si>
  <si>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</si>
  <si>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</si>
  <si>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</si>
  <si>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</si>
  <si>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</si>
  <si>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</si>
  <si>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</si>
  <si>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</si>
  <si>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</si>
  <si>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</si>
  <si>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</si>
  <si>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</si>
  <si>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</si>
  <si>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</si>
  <si>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</si>
  <si>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</si>
  <si>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</si>
  <si>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</si>
  <si>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</si>
  <si>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</si>
  <si>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</si>
  <si>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</si>
  <si>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</si>
  <si>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</si>
  <si>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</si>
  <si>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</si>
  <si>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</si>
  <si>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</si>
  <si>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</si>
  <si>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</si>
  <si>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</si>
  <si>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</si>
  <si>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</si>
  <si>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</si>
  <si>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</si>
  <si>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</si>
  <si>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</si>
  <si>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</si>
  <si>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</si>
  <si>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</si>
  <si>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</si>
  <si>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</si>
  <si>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</si>
  <si>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</si>
  <si>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</si>
  <si>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</si>
  <si>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</si>
  <si>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</si>
  <si>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</si>
  <si>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</si>
  <si>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</si>
  <si>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</si>
  <si>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</si>
  <si>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</si>
  <si>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</si>
  <si>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</si>
  <si>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</si>
  <si>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</si>
  <si>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</si>
  <si>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</si>
  <si>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</si>
  <si>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</si>
  <si>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</si>
  <si>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</si>
  <si>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</si>
  <si>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</si>
  <si>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</si>
  <si>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</si>
  <si>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</si>
  <si>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</si>
  <si>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</si>
  <si>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</si>
  <si>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</si>
  <si>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</si>
  <si>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</si>
  <si>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</si>
  <si>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</si>
  <si>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</si>
  <si>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</si>
  <si>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</si>
  <si>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</si>
  <si>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</si>
  <si>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</si>
  <si>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</si>
  <si>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</si>
  <si>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</si>
  <si>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</si>
  <si>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</si>
  <si>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</si>
  <si>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</si>
  <si>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</si>
  <si>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</si>
  <si>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</si>
  <si>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</si>
  <si>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</si>
  <si>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</si>
  <si>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</si>
  <si>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</si>
  <si>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</si>
  <si>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</si>
  <si>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</si>
  <si>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</si>
  <si>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</si>
  <si>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</si>
  <si>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</si>
  <si>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</si>
  <si>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</si>
  <si>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</si>
  <si>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</si>
  <si>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</si>
  <si>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</si>
  <si>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</si>
  <si>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</si>
  <si>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</si>
  <si>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</si>
  <si>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</si>
  <si>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</si>
  <si>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</si>
  <si>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</si>
  <si>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</si>
  <si>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</si>
  <si>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</si>
  <si>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</si>
  <si>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</si>
  <si>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</si>
  <si>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</si>
  <si>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</si>
  <si>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</si>
  <si>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</si>
  <si>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</si>
  <si>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</si>
  <si>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</si>
  <si>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</si>
  <si>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</si>
  <si>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</si>
  <si>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</si>
  <si>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</si>
  <si>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</si>
  <si>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</si>
  <si>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</si>
  <si>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</si>
  <si>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</si>
  <si>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</si>
  <si>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</si>
  <si>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</si>
  <si>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</si>
  <si>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</si>
  <si>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</si>
  <si>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</si>
  <si>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</si>
  <si>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</si>
  <si>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</si>
  <si>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</si>
  <si>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</si>
  <si>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</si>
  <si>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</si>
  <si>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</si>
  <si>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</si>
  <si>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</si>
  <si>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</si>
  <si>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</si>
  <si>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</si>
  <si>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</si>
  <si>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</si>
  <si>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</si>
  <si>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</si>
  <si>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</si>
  <si>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</si>
  <si>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</si>
  <si>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</si>
  <si>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</si>
  <si>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</si>
  <si>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</si>
  <si>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</si>
  <si>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</si>
  <si>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</si>
  <si>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</si>
  <si>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</si>
  <si>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</si>
  <si>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</si>
  <si>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</si>
  <si>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</si>
  <si>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</si>
  <si>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</si>
  <si>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</si>
  <si>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</si>
  <si>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</si>
  <si>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</si>
  <si>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</si>
  <si>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</si>
  <si>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</si>
  <si>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</si>
  <si>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</si>
  <si>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</si>
  <si>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</si>
  <si>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</si>
  <si>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</si>
  <si>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</si>
  <si>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</si>
  <si>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</si>
  <si>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</si>
  <si>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</si>
  <si>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</si>
  <si>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</si>
  <si>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</si>
  <si>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</si>
  <si>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</si>
  <si>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</si>
  <si>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</si>
  <si>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</si>
  <si>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</si>
  <si>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</si>
  <si>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</si>
  <si>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</si>
  <si>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</si>
  <si>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</si>
  <si>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</si>
  <si>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</si>
  <si>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</si>
  <si>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</si>
  <si>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</si>
  <si>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</si>
  <si>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</si>
  <si>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</si>
  <si>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</si>
  <si>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</si>
  <si>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</si>
  <si>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</si>
  <si>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</si>
  <si>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</si>
  <si>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</si>
  <si>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</si>
  <si>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</si>
  <si>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</si>
  <si>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</si>
  <si>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</si>
  <si>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</si>
  <si>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</si>
  <si>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</si>
  <si>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</si>
  <si>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</si>
  <si>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</si>
  <si>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</si>
  <si>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</si>
  <si>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</si>
  <si>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</si>
  <si>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</si>
  <si>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</si>
  <si>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</si>
  <si>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</si>
  <si>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</si>
  <si>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</si>
  <si>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</si>
  <si>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</si>
  <si>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</si>
  <si>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</si>
  <si>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</si>
  <si>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</si>
  <si>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</si>
  <si>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</si>
  <si>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</si>
  <si>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</si>
  <si>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</si>
  <si>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</si>
  <si>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</si>
  <si>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</si>
  <si>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</si>
  <si>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</si>
  <si>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</si>
  <si>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</si>
  <si>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</si>
  <si>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</si>
  <si>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</si>
  <si>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</si>
  <si>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</si>
  <si>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</si>
  <si>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</si>
  <si>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</si>
  <si>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</si>
  <si>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</si>
  <si>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</si>
  <si>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</si>
  <si>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</si>
  <si>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</si>
  <si>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</si>
  <si>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</si>
  <si>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</si>
  <si>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</si>
  <si>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</si>
  <si>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</si>
  <si>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</si>
  <si>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</si>
  <si>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</si>
  <si>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</si>
  <si>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</si>
  <si>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</si>
  <si>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</si>
  <si>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</si>
  <si>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</si>
  <si>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</si>
  <si>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</si>
  <si>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</si>
  <si>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</si>
  <si>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</si>
  <si>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</si>
  <si>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</si>
  <si>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</si>
  <si>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</si>
  <si>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</si>
  <si>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</si>
  <si>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</si>
  <si>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</si>
  <si>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</si>
  <si>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</si>
  <si>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</si>
  <si>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</si>
  <si>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</si>
  <si>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</si>
  <si>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</si>
  <si>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</si>
  <si>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</si>
  <si>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</si>
  <si>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</si>
  <si>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</si>
  <si>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</si>
  <si>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</si>
  <si>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</si>
  <si>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</si>
  <si>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</si>
  <si>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</si>
  <si>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</si>
  <si>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</si>
  <si>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</si>
  <si>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</si>
  <si>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</si>
  <si>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</si>
  <si>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</si>
  <si>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</si>
  <si>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</si>
  <si>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</si>
  <si>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</si>
  <si>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</si>
  <si>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</si>
  <si>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</si>
  <si>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</si>
  <si>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</si>
  <si>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</si>
  <si>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</si>
  <si>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</si>
  <si>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</si>
  <si>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</si>
  <si>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</si>
  <si>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</si>
  <si>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</si>
  <si>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</si>
  <si>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</si>
  <si>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</si>
  <si>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</si>
  <si>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</si>
  <si>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</si>
  <si>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</si>
  <si>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</si>
  <si>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</si>
  <si>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</si>
  <si>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</si>
  <si>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</si>
  <si>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</si>
  <si>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</si>
  <si>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</si>
  <si>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</si>
  <si>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</si>
  <si>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</si>
  <si>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</si>
  <si>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</si>
  <si>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</si>
  <si>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</si>
  <si>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</si>
  <si>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</si>
  <si>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</si>
  <si>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</si>
  <si>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</si>
  <si>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</si>
  <si>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</si>
  <si>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</si>
  <si>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</si>
  <si>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</si>
  <si>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</si>
  <si>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</si>
  <si>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</si>
  <si>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</si>
  <si>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</si>
  <si>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</si>
  <si>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</si>
  <si>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</si>
  <si>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</si>
  <si>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</si>
  <si>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</si>
  <si>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</si>
  <si>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</si>
  <si>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</si>
  <si>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</si>
  <si>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</si>
  <si>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</si>
  <si>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</si>
  <si>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</si>
  <si>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</si>
  <si>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</si>
  <si>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</si>
  <si>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</si>
  <si>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</si>
  <si>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</si>
  <si>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</si>
  <si>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</si>
  <si>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</si>
  <si>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</si>
  <si>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</si>
  <si>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</si>
  <si>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</si>
  <si>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</si>
  <si>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</si>
  <si>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</si>
  <si>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</si>
  <si>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</si>
  <si>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</si>
  <si>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</si>
  <si>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</si>
  <si>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</si>
  <si>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</si>
  <si>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</si>
  <si>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</si>
  <si>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</si>
  <si>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</si>
  <si>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</si>
  <si>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</si>
  <si>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</si>
  <si>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</si>
  <si>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</si>
  <si>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</si>
  <si>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</si>
  <si>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</si>
  <si>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</si>
  <si>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</si>
  <si>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</si>
  <si>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</si>
  <si>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</si>
  <si>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</si>
  <si>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</si>
  <si>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</si>
  <si>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</si>
  <si>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</si>
  <si>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</si>
  <si>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</si>
  <si>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</si>
  <si>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</si>
  <si>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</si>
  <si>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</si>
  <si>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</si>
  <si>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</si>
  <si>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</si>
  <si>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</si>
  <si>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</si>
  <si>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</si>
  <si>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</si>
  <si>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</si>
  <si>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</si>
  <si>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</si>
  <si>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</si>
  <si>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</si>
  <si>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</si>
  <si>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</si>
  <si>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</si>
  <si>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</si>
  <si>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</si>
  <si>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</si>
  <si>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</si>
  <si>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</si>
  <si>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</si>
  <si>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</si>
  <si>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</si>
  <si>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</si>
  <si>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</si>
  <si>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</si>
  <si>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</si>
  <si>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</si>
  <si>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</si>
  <si>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</si>
  <si>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</si>
  <si>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</si>
  <si>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</si>
  <si>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</si>
  <si>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</si>
  <si>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</si>
  <si>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</si>
  <si>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</si>
  <si>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</si>
  <si>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</si>
  <si>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</si>
  <si>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</si>
  <si>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</si>
  <si>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</si>
  <si>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</si>
  <si>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</si>
  <si>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</si>
  <si>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</si>
  <si>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</si>
  <si>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</si>
  <si>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</si>
  <si>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</si>
  <si>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</si>
  <si>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</si>
  <si>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</si>
  <si>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</si>
  <si>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</si>
  <si>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</si>
  <si>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</si>
  <si>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</si>
  <si>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</si>
  <si>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</si>
  <si>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</si>
  <si>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</si>
  <si>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</si>
  <si>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</si>
  <si>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</si>
  <si>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</si>
  <si>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</si>
  <si>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</si>
  <si>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</si>
  <si>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</si>
  <si>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</si>
  <si>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</si>
  <si>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</si>
  <si>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</si>
  <si>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</si>
  <si>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</si>
  <si>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</si>
  <si>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</si>
  <si>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</si>
  <si>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</si>
  <si>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</si>
  <si>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</si>
  <si>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</si>
  <si>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</si>
  <si>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</si>
  <si>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</si>
  <si>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</si>
  <si>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</si>
  <si>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</si>
  <si>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</si>
  <si>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</si>
  <si>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</si>
  <si>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</si>
  <si>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</si>
  <si>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</si>
  <si>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</si>
  <si>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</si>
  <si>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</si>
  <si>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</si>
  <si>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</si>
  <si>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</si>
  <si>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</si>
  <si>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</si>
  <si>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</si>
  <si>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</si>
  <si>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</si>
  <si>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</si>
  <si>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</si>
  <si>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</si>
  <si>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</si>
  <si>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</si>
  <si>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</si>
  <si>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</si>
  <si>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</si>
  <si>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</si>
  <si>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</si>
  <si>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</si>
  <si>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</si>
  <si>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</si>
  <si>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</si>
  <si>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</si>
  <si>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</si>
  <si>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</si>
  <si>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</si>
  <si>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</si>
  <si>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</si>
  <si>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</si>
  <si>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</si>
  <si>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</si>
  <si>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</si>
  <si>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</si>
  <si>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</si>
  <si>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</si>
  <si>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</si>
  <si>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</si>
  <si>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</si>
  <si>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</si>
  <si>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</si>
  <si>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</si>
  <si>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</si>
  <si>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</si>
  <si>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</si>
  <si>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</si>
  <si>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</si>
  <si>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</si>
  <si>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</si>
  <si>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</si>
  <si>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</si>
  <si>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</si>
  <si>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</si>
  <si>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</si>
  <si>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</si>
  <si>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</si>
  <si>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</si>
  <si>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</si>
  <si>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</si>
  <si>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</si>
  <si>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</si>
  <si>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</si>
  <si>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</si>
  <si>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</si>
  <si>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</si>
  <si>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</si>
  <si>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</si>
  <si>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</si>
  <si>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</si>
  <si>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</si>
  <si>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</si>
  <si>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</si>
  <si>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</si>
  <si>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</si>
  <si>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</si>
  <si>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</si>
  <si>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</si>
  <si>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</si>
  <si>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</si>
  <si>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</si>
  <si>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</si>
  <si>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</si>
  <si>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</si>
  <si>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</si>
  <si>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</si>
  <si>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</si>
  <si>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</si>
  <si>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</si>
  <si>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</si>
  <si>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</si>
  <si>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</si>
  <si>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</si>
  <si>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</si>
  <si>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</si>
  <si>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</si>
  <si>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</si>
  <si>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</si>
  <si>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</si>
  <si>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</si>
  <si>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</si>
  <si>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</si>
  <si>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</si>
  <si>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</si>
  <si>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</si>
  <si>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</si>
  <si>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</si>
  <si>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</si>
  <si>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</si>
  <si>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</si>
  <si>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</si>
  <si>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</si>
  <si>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</si>
  <si>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</si>
  <si>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</si>
  <si>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</si>
  <si>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</si>
  <si>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</si>
  <si>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</si>
  <si>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</si>
  <si>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</si>
  <si>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</si>
  <si>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</si>
  <si>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</si>
  <si>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</si>
  <si>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</si>
  <si>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</si>
  <si>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</si>
  <si>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</si>
  <si>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</si>
  <si>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</si>
  <si>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</si>
  <si>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</si>
  <si>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</si>
  <si>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</si>
  <si>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</si>
  <si>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</si>
  <si>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</si>
  <si>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</si>
  <si>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</si>
  <si>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</si>
  <si>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</si>
  <si>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</si>
  <si>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</si>
  <si>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</si>
  <si>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</si>
  <si>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</si>
  <si>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</si>
  <si>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</si>
  <si>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</si>
  <si>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</si>
  <si>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</si>
  <si>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</si>
  <si>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</si>
  <si>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</si>
  <si>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</si>
  <si>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</si>
  <si>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</si>
  <si>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</si>
  <si>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</si>
  <si>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</si>
  <si>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</si>
  <si>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</si>
  <si>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</si>
  <si>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</si>
  <si>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</si>
  <si>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</si>
  <si>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</si>
  <si>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</si>
  <si>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</si>
  <si>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</si>
  <si>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</si>
  <si>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</si>
  <si>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</si>
  <si>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</si>
  <si>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</si>
  <si>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</si>
  <si>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</si>
  <si>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</si>
  <si>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</si>
  <si>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</si>
  <si>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</si>
  <si>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</si>
  <si>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</si>
  <si>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</si>
  <si>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</si>
  <si>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</si>
  <si>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</si>
  <si>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</si>
  <si>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</si>
  <si>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</si>
  <si>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</si>
  <si>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</si>
  <si>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</si>
  <si>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</si>
  <si>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</si>
  <si>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</si>
  <si>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</si>
  <si>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</si>
  <si>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</si>
  <si>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</si>
  <si>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</si>
  <si>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</si>
  <si>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</si>
  <si>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</si>
  <si>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</si>
  <si>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</si>
  <si>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</si>
  <si>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</si>
  <si>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</si>
  <si>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</si>
  <si>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</si>
  <si>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</si>
  <si>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</si>
  <si>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</si>
  <si>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</si>
  <si>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</si>
  <si>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</si>
  <si>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</si>
  <si>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</si>
  <si>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</si>
  <si>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</si>
  <si>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</si>
  <si>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</si>
  <si>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</si>
  <si>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</si>
  <si>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</si>
  <si>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</si>
  <si>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</si>
  <si>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</si>
  <si>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</si>
  <si>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</si>
  <si>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</si>
  <si>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</si>
  <si>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</si>
  <si>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</si>
  <si>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</si>
  <si>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</si>
  <si>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</si>
  <si>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</si>
  <si>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</si>
  <si>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</si>
  <si>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</si>
  <si>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</si>
  <si>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</si>
  <si>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</si>
  <si>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</si>
  <si>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</si>
  <si>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</si>
  <si>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</si>
  <si>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</si>
  <si>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</si>
  <si>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</si>
  <si>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</si>
  <si>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</si>
  <si>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</si>
  <si>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</si>
  <si>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</si>
  <si>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</si>
  <si>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</si>
  <si>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</si>
  <si>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</si>
  <si>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</si>
  <si>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</si>
  <si>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</si>
  <si>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</si>
  <si>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</si>
  <si>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</si>
  <si>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</si>
  <si>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</si>
  <si>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</si>
  <si>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</si>
  <si>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</si>
  <si>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</si>
  <si>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</si>
  <si>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</si>
  <si>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</si>
  <si>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</si>
  <si>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</si>
  <si>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</si>
  <si>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</si>
  <si>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</si>
  <si>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</si>
  <si>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</si>
  <si>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</si>
  <si>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</si>
  <si>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</si>
  <si>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</si>
  <si>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</si>
  <si>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</si>
  <si>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</si>
  <si>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</si>
  <si>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</si>
  <si>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</si>
  <si>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</si>
  <si>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</si>
  <si>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</si>
  <si>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</si>
  <si>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</si>
  <si>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</si>
  <si>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</si>
  <si>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</si>
  <si>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</si>
  <si>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</si>
  <si>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</si>
  <si>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</si>
  <si>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</si>
  <si>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</si>
  <si>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</si>
  <si>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</si>
  <si>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</si>
  <si>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</si>
  <si>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</si>
  <si>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</si>
  <si>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</si>
  <si>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</si>
  <si>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</si>
  <si>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</si>
  <si>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</si>
  <si>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</si>
  <si>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</si>
  <si>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</si>
  <si>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</si>
  <si>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</si>
  <si>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</si>
  <si>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</si>
  <si>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</si>
  <si>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</si>
  <si>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</si>
  <si>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</si>
  <si>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</si>
  <si>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</si>
  <si>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</si>
  <si>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</si>
  <si>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</si>
  <si>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</si>
  <si>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</si>
  <si>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</si>
  <si>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</si>
  <si>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</si>
  <si>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</si>
  <si>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</si>
  <si>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</si>
  <si>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</si>
  <si>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</si>
  <si>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</si>
  <si>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</si>
  <si>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</si>
  <si>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</si>
  <si>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</si>
  <si>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</si>
  <si>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</si>
  <si>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</si>
  <si>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</si>
  <si>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</si>
  <si>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</si>
  <si>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</si>
  <si>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</si>
  <si>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</si>
  <si>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</si>
  <si>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</si>
  <si>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</si>
  <si>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</si>
  <si>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</si>
  <si>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</si>
  <si>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</si>
  <si>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</si>
  <si>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</si>
  <si>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</si>
  <si>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</si>
  <si>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</si>
  <si>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</si>
  <si>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</si>
  <si>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</si>
  <si>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</si>
  <si>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</si>
  <si>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</si>
  <si>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</si>
  <si>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</si>
  <si>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</si>
  <si>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</si>
  <si>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</si>
  <si>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</si>
  <si>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</si>
  <si>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</si>
  <si>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</si>
  <si>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</si>
  <si>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</si>
  <si>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</si>
  <si>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</si>
  <si>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</si>
  <si>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</si>
  <si>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</si>
  <si>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</si>
  <si>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</si>
  <si>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</si>
  <si>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</si>
  <si>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</si>
  <si>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</si>
  <si>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</si>
  <si>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</si>
  <si>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</si>
  <si>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</si>
  <si>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</si>
  <si>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</si>
  <si>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</si>
  <si>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</si>
  <si>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</si>
  <si>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</si>
  <si>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</si>
  <si>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</si>
  <si>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</si>
  <si>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</si>
  <si>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</si>
  <si>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</si>
  <si>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</si>
  <si>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</si>
  <si>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</si>
  <si>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</si>
  <si>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</si>
  <si>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</si>
  <si>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</si>
  <si>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</si>
  <si>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</si>
  <si>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</si>
  <si>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</si>
  <si>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</si>
  <si>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</si>
  <si>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</si>
  <si>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</si>
  <si>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</si>
  <si>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</si>
  <si>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</si>
  <si>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</si>
  <si>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</si>
  <si>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</si>
  <si>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</si>
  <si>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</si>
  <si>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</si>
  <si>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</si>
  <si>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</si>
  <si>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</si>
  <si>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</si>
  <si>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</si>
  <si>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</si>
  <si>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</si>
  <si>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</si>
  <si>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</si>
  <si>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</si>
  <si>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</si>
  <si>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</si>
  <si>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</si>
  <si>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</si>
  <si>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</si>
  <si>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</si>
  <si>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</si>
  <si>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</si>
  <si>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</si>
  <si>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</si>
  <si>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</si>
  <si>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</si>
  <si>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</si>
  <si>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</si>
  <si>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</si>
  <si>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</si>
  <si>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</si>
  <si>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</si>
  <si>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</si>
  <si>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</si>
  <si>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</si>
  <si>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</si>
  <si>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</si>
  <si>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</si>
  <si>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</si>
  <si>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</si>
  <si>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</si>
  <si>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</si>
  <si>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</si>
  <si>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</si>
  <si>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</si>
  <si>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</si>
  <si>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</si>
  <si>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</si>
  <si>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</si>
  <si>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</si>
  <si>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</si>
  <si>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</si>
  <si>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</si>
  <si>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</si>
  <si>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</si>
  <si>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</si>
  <si>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</si>
  <si>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</si>
  <si>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</si>
  <si>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</si>
  <si>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</si>
  <si>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</si>
  <si>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</si>
  <si>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</si>
  <si>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</si>
  <si>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</si>
  <si>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</si>
  <si>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</si>
  <si>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</si>
  <si>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</si>
  <si>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</si>
  <si>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</si>
  <si>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</si>
  <si>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</si>
  <si>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</si>
  <si>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</si>
  <si>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</si>
  <si>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</si>
  <si>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</si>
  <si>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</si>
  <si>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</si>
  <si>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</si>
  <si>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</si>
  <si>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</si>
  <si>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</si>
  <si>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</si>
  <si>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</si>
  <si>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</si>
  <si>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</si>
  <si>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</si>
  <si>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</si>
  <si>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</si>
  <si>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</si>
  <si>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</si>
  <si>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</si>
  <si>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</si>
  <si>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</si>
  <si>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</si>
  <si>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</si>
  <si>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</si>
  <si>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</si>
  <si>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</si>
  <si>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</si>
  <si>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</si>
  <si>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</si>
  <si>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</si>
  <si>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</si>
  <si>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</si>
  <si>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</si>
  <si>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</si>
  <si>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</si>
  <si>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</si>
  <si>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</si>
  <si>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</si>
  <si>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</si>
  <si>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</si>
  <si>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</si>
  <si>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</si>
  <si>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</si>
  <si>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</si>
  <si>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</si>
  <si>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</si>
  <si>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</si>
  <si>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</si>
  <si>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</si>
  <si>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</si>
  <si>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</si>
  <si>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</si>
  <si>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</si>
  <si>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</si>
  <si>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</si>
  <si>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</si>
  <si>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</si>
  <si>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</si>
  <si>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</si>
  <si>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</si>
  <si>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</si>
  <si>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</si>
  <si>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</si>
  <si>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</si>
  <si>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</si>
  <si>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</si>
  <si>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</si>
  <si>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</si>
  <si>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</si>
  <si>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</si>
  <si>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</si>
  <si>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</si>
  <si>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</si>
  <si>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</si>
  <si>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</si>
  <si>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</si>
  <si>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</si>
  <si>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</si>
  <si>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</si>
  <si>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</si>
  <si>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</si>
  <si>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</si>
  <si>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</si>
  <si>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</si>
  <si>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</si>
  <si>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</si>
  <si>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</si>
  <si>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</si>
  <si>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</si>
  <si>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</si>
  <si>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</si>
  <si>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</si>
  <si>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</si>
  <si>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</si>
  <si>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</si>
  <si>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</si>
  <si>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</si>
  <si>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</si>
  <si>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</si>
  <si>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</si>
  <si>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</si>
  <si>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</si>
  <si>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</si>
  <si>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</si>
  <si>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</si>
  <si>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</si>
  <si>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</si>
  <si>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</si>
  <si>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</si>
  <si>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</si>
  <si>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</si>
  <si>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</si>
  <si>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</si>
  <si>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</si>
  <si>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</si>
  <si>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</si>
  <si>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</si>
  <si>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</si>
  <si>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</si>
  <si>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</si>
  <si>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</si>
  <si>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</si>
  <si>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</si>
  <si>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</si>
  <si>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</si>
  <si>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</si>
  <si>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</si>
  <si>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</si>
  <si>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</si>
  <si>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</si>
  <si>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</si>
  <si>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</si>
  <si>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</si>
  <si>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</si>
  <si>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</si>
  <si>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</si>
  <si>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</si>
  <si>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</si>
  <si>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</si>
  <si>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</si>
  <si>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</si>
  <si>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</si>
  <si>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</si>
  <si>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</si>
  <si>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</si>
  <si>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</si>
  <si>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</si>
  <si>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</si>
  <si>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</si>
  <si>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</si>
  <si>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</si>
  <si>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</si>
  <si>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</si>
  <si>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</si>
  <si>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</si>
  <si>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</si>
  <si>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</si>
  <si>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</si>
  <si>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</si>
  <si>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</si>
  <si>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</si>
  <si>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</si>
  <si>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</si>
  <si>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</si>
  <si>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</si>
  <si>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</si>
  <si>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</si>
  <si>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</si>
  <si>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</si>
  <si>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</si>
  <si>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</si>
  <si>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</si>
  <si>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</si>
  <si>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</si>
  <si>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</si>
  <si>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</si>
  <si>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</si>
  <si>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</si>
  <si>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</si>
  <si>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</si>
  <si>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</si>
  <si>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</si>
  <si>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</si>
  <si>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</si>
  <si>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</si>
  <si>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</si>
  <si>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</si>
  <si>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</si>
  <si>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</si>
  <si>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</si>
  <si>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</si>
  <si>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</si>
  <si>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</si>
  <si>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</si>
  <si>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</si>
  <si>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</si>
  <si>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</si>
  <si>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</si>
  <si>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</si>
  <si>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</si>
  <si>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</si>
  <si>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</si>
  <si>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</si>
  <si>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</si>
  <si>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</si>
  <si>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</si>
  <si>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</si>
  <si>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</si>
  <si>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</si>
  <si>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</si>
  <si>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</si>
  <si>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</si>
  <si>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</si>
  <si>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</si>
  <si>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</si>
  <si>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</si>
  <si>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</si>
  <si>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</si>
  <si>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</si>
  <si>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</si>
  <si>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</si>
  <si>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</si>
  <si>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</si>
  <si>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</si>
  <si>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</si>
  <si>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</si>
  <si>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</si>
  <si>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</si>
  <si>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</si>
  <si>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</si>
  <si>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</si>
  <si>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</si>
  <si>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</si>
  <si>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</si>
  <si>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</si>
  <si>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</si>
  <si>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</si>
  <si>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</si>
  <si>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</si>
  <si>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</si>
  <si>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</si>
  <si>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</si>
  <si>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</si>
  <si>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</si>
  <si>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</si>
  <si>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</si>
  <si>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</si>
  <si>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</si>
  <si>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</si>
  <si>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</si>
  <si>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</si>
  <si>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</si>
  <si>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</si>
  <si>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</si>
  <si>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</si>
  <si>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</si>
  <si>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</si>
  <si>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</si>
  <si>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</si>
  <si>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</si>
  <si>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</si>
  <si>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</si>
  <si>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</si>
  <si>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</si>
  <si>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</si>
  <si>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</si>
  <si>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</si>
  <si>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</si>
  <si>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</si>
  <si>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</si>
  <si>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</si>
  <si>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</si>
  <si>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</si>
  <si>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</si>
  <si>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</si>
  <si>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</si>
  <si>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</si>
  <si>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</si>
  <si>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</si>
  <si>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</si>
  <si>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</si>
  <si>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</si>
  <si>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</si>
  <si>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</si>
  <si>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</si>
  <si>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</si>
  <si>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</si>
  <si>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</si>
  <si>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</si>
  <si>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</si>
  <si>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</si>
  <si>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</si>
  <si>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</si>
  <si>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</si>
  <si>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</si>
  <si>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</si>
  <si>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</si>
  <si>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</si>
  <si>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</si>
  <si>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</si>
  <si>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</si>
  <si>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</si>
  <si>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</si>
  <si>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</si>
  <si>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</si>
  <si>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</si>
  <si>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</si>
  <si>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</si>
  <si>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</si>
  <si>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</si>
  <si>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</si>
  <si>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</si>
  <si>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</si>
  <si>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</si>
  <si>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</si>
  <si>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</si>
  <si>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</si>
  <si>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</si>
  <si>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</si>
  <si>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</si>
  <si>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</si>
  <si>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</si>
  <si>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</si>
  <si>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</si>
  <si>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</si>
  <si>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</si>
  <si>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</si>
  <si>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</si>
  <si>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</si>
  <si>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</si>
  <si>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</si>
  <si>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</si>
  <si>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</si>
  <si>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</si>
  <si>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</si>
  <si>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</si>
  <si>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</si>
  <si>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</si>
  <si>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</si>
  <si>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</si>
  <si>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</si>
  <si>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</si>
  <si>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</si>
  <si>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</si>
  <si>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</si>
  <si>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</si>
  <si>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</si>
  <si>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</si>
  <si>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</si>
  <si>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</si>
  <si>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</si>
  <si>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</si>
  <si>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</si>
  <si>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</si>
  <si>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</si>
  <si>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</si>
  <si>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</si>
  <si>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</si>
  <si>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</si>
  <si>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</si>
  <si>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</si>
  <si>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</si>
  <si>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</si>
  <si>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</si>
  <si>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</si>
  <si>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</si>
  <si>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</si>
  <si>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</si>
  <si>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</si>
  <si>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</si>
  <si>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</si>
  <si>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</si>
  <si>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</si>
  <si>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</si>
  <si>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</si>
  <si>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</si>
  <si>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</si>
  <si>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</si>
  <si>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</si>
  <si>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</si>
  <si>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</si>
  <si>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</si>
  <si>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</si>
  <si>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</si>
  <si>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</si>
  <si>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</si>
  <si>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</si>
  <si>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</si>
  <si>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</si>
  <si>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</si>
  <si>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</si>
  <si>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</si>
  <si>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</si>
  <si>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</si>
  <si>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</si>
  <si>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</si>
  <si>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</si>
  <si>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</si>
  <si>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</si>
  <si>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</si>
  <si>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</si>
  <si>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</si>
  <si>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</si>
  <si>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</si>
  <si>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</si>
  <si>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</si>
  <si>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</si>
  <si>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</si>
  <si>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</si>
  <si>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</si>
  <si>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</si>
  <si>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</si>
  <si>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</si>
  <si>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</si>
  <si>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</si>
  <si>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</si>
  <si>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</si>
  <si>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</si>
  <si>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</si>
  <si>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</si>
  <si>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</si>
  <si>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</si>
  <si>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</si>
  <si>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</si>
  <si>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</si>
  <si>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</si>
  <si>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</si>
  <si>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</si>
  <si>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</si>
  <si>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</si>
  <si>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</si>
  <si>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</si>
  <si>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</si>
  <si>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</si>
  <si>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</si>
  <si>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</si>
  <si>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</si>
  <si>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</si>
  <si>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</si>
  <si>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</si>
  <si>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</si>
  <si>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</si>
  <si>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</si>
  <si>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</si>
  <si>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</si>
  <si>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</si>
  <si>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</si>
  <si>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</si>
  <si>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</si>
  <si>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</si>
  <si>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</si>
  <si>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</si>
  <si>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</si>
  <si>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</si>
  <si>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</si>
  <si>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</si>
  <si>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</si>
  <si>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</si>
  <si>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</si>
  <si>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</si>
  <si>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</si>
  <si>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</si>
  <si>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</si>
  <si>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</si>
  <si>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</si>
  <si>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Mueller Electric</t>
  </si>
  <si>
    <t>Michael Polansky</t>
  </si>
  <si>
    <t>mpolansky@muellerelectric.com</t>
  </si>
  <si>
    <t>216-771-5225</t>
  </si>
  <si>
    <t>Production/Quality Manager</t>
  </si>
  <si>
    <t>T2Y4</t>
  </si>
  <si>
    <t>H62Y2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</si>
</sst>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429260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polansky@muellerelectric.com" TargetMode="External"/><Relationship Id="rId1" Type="http://schemas.openxmlformats.org/officeDocument/2006/relationships/hyperlink" Target="mailto:mpolansky@muellerelectric.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86"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B29&amp;C29</f>
        <v>InstructionsA30</v>
      </c>
      <c r="B29" s="126" t="s">
        <v>367</v>
      </c>
      <c r="C29" s="126" t="s">
        <v>424</v>
      </c>
      <c r="D29" s="126" t="s">
        <v>19500</v>
      </c>
      <c r="E29" s="244" t="s">
        <v>19501</v>
      </c>
      <c r="F29" s="245" t="s">
        <v>19873</v>
      </c>
      <c r="G29" s="126" t="s">
        <v>19505</v>
      </c>
      <c r="H29" s="276" t="s">
        <v>19503</v>
      </c>
      <c r="I29" s="126" t="s">
        <v>19502</v>
      </c>
    </row>
    <row r="30" spans="1:9" ht="270.75">
      <c r="A30" s="126" t="str">
        <f>B30&amp;C30</f>
        <v>InstructionsA31</v>
      </c>
      <c r="B30" s="126" t="s">
        <v>367</v>
      </c>
      <c r="C30" s="126" t="s">
        <v>425</v>
      </c>
      <c r="D30" s="126" t="s">
        <v>19321</v>
      </c>
      <c r="E30" s="381" t="s">
        <v>19875</v>
      </c>
      <c r="F30" s="241" t="s">
        <v>19874</v>
      </c>
      <c r="G30" s="126" t="s">
        <v>19876</v>
      </c>
      <c r="H30" s="276" t="s">
        <v>19877</v>
      </c>
      <c r="I30" s="126" t="s">
        <v>19878</v>
      </c>
    </row>
    <row r="31" spans="1:9" ht="270.75">
      <c r="A31" s="126" t="str">
        <f>B31&amp;C31</f>
        <v>InstructionsA32</v>
      </c>
      <c r="B31" s="126" t="s">
        <v>367</v>
      </c>
      <c r="C31" s="126" t="s">
        <v>426</v>
      </c>
      <c r="D31" s="126" t="s">
        <v>19322</v>
      </c>
      <c r="E31" s="126" t="s">
        <v>19880</v>
      </c>
      <c r="F31" s="245" t="s">
        <v>19879</v>
      </c>
      <c r="G31" s="126" t="s">
        <v>19881</v>
      </c>
      <c r="H31" s="276" t="s">
        <v>19882</v>
      </c>
      <c r="I31" s="126" t="s">
        <v>19883</v>
      </c>
    </row>
    <row r="32" spans="1:9" ht="156.75">
      <c r="A32" s="126" t="str">
        <f>B32&amp;C32</f>
        <v>InstructionsA33</v>
      </c>
      <c r="B32" s="126" t="s">
        <v>367</v>
      </c>
      <c r="C32" s="126" t="s">
        <v>427</v>
      </c>
      <c r="D32" s="126" t="s">
        <v>19263</v>
      </c>
      <c r="E32" s="381" t="s">
        <v>19507</v>
      </c>
      <c r="F32" s="245" t="s">
        <v>19884</v>
      </c>
      <c r="G32" s="126" t="s">
        <v>19508</v>
      </c>
      <c r="H32" s="276" t="s">
        <v>19509</v>
      </c>
      <c r="I32" s="126" t="s">
        <v>19510</v>
      </c>
    </row>
    <row r="33" spans="1:9" ht="156.75">
      <c r="A33" s="126" t="str">
        <f>B33&amp;C33</f>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B61&amp;C61</f>
        <v>InstructionsA65</v>
      </c>
      <c r="B61" s="126" t="s">
        <v>367</v>
      </c>
      <c r="C61" s="126" t="s">
        <v>559</v>
      </c>
      <c r="D61" s="126" t="s">
        <v>19390</v>
      </c>
      <c r="E61" s="240" t="s">
        <v>19391</v>
      </c>
      <c r="F61" s="241" t="s">
        <v>19392</v>
      </c>
      <c r="G61" s="126" t="s">
        <v>19393</v>
      </c>
      <c r="H61" s="276" t="s">
        <v>19394</v>
      </c>
      <c r="I61" s="126" t="s">
        <v>19395</v>
      </c>
    </row>
    <row r="62" spans="1:9" ht="85.5">
      <c r="A62" s="126" t="str">
        <f>B62&amp;C62</f>
        <v>InstructionsA66</v>
      </c>
      <c r="B62" s="126" t="s">
        <v>367</v>
      </c>
      <c r="C62" s="126" t="s">
        <v>19468</v>
      </c>
      <c r="D62" s="126" t="s">
        <v>19890</v>
      </c>
      <c r="E62" s="240" t="s">
        <v>19892</v>
      </c>
      <c r="F62" s="241" t="s">
        <v>19891</v>
      </c>
      <c r="G62" s="126" t="s">
        <v>19893</v>
      </c>
      <c r="H62" s="276" t="s">
        <v>19894</v>
      </c>
      <c r="I62" s="126" t="s">
        <v>19895</v>
      </c>
    </row>
    <row r="63" spans="1:9" ht="71.25">
      <c r="A63" s="126" t="str">
        <f>B63&amp;C63</f>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1">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1"/>
        <v>InstructionsA69</v>
      </c>
      <c r="B65" s="126" t="s">
        <v>367</v>
      </c>
      <c r="C65" s="126" t="s">
        <v>577</v>
      </c>
      <c r="D65" s="126" t="s">
        <v>19408</v>
      </c>
      <c r="E65" s="240" t="s">
        <v>19409</v>
      </c>
      <c r="F65" s="241" t="s">
        <v>19410</v>
      </c>
      <c r="G65" s="126" t="s">
        <v>19411</v>
      </c>
      <c r="H65" s="276" t="s">
        <v>19412</v>
      </c>
      <c r="I65" s="126" t="s">
        <v>19413</v>
      </c>
    </row>
    <row r="66" spans="1:9" ht="42.75">
      <c r="A66" s="126" t="str">
        <f t="shared" si="1"/>
        <v>InstructionsA70</v>
      </c>
      <c r="B66" s="126" t="s">
        <v>367</v>
      </c>
      <c r="C66" s="126" t="s">
        <v>583</v>
      </c>
      <c r="D66" s="126" t="s">
        <v>19414</v>
      </c>
      <c r="E66" s="240" t="s">
        <v>19415</v>
      </c>
      <c r="F66" s="241" t="s">
        <v>19416</v>
      </c>
      <c r="G66" s="126" t="s">
        <v>19417</v>
      </c>
      <c r="H66" s="276" t="s">
        <v>19418</v>
      </c>
      <c r="I66" s="126" t="s">
        <v>19419</v>
      </c>
    </row>
    <row r="67" spans="1:9" ht="42.75">
      <c r="A67" s="126" t="str">
        <f t="shared" si="1"/>
        <v>InstructionsA71</v>
      </c>
      <c r="B67" s="126" t="s">
        <v>367</v>
      </c>
      <c r="C67" s="126" t="s">
        <v>589</v>
      </c>
      <c r="D67" s="126" t="s">
        <v>19420</v>
      </c>
      <c r="E67" s="240" t="s">
        <v>19421</v>
      </c>
      <c r="F67" s="241" t="s">
        <v>19422</v>
      </c>
      <c r="G67" s="126" t="s">
        <v>19423</v>
      </c>
      <c r="H67" s="276" t="s">
        <v>19424</v>
      </c>
      <c r="I67" s="126" t="s">
        <v>19425</v>
      </c>
    </row>
    <row r="68" spans="1:9" ht="42.75">
      <c r="A68" s="126" t="str">
        <f t="shared" si="1"/>
        <v>InstructionsA72</v>
      </c>
      <c r="B68" s="126" t="s">
        <v>367</v>
      </c>
      <c r="C68" s="126" t="s">
        <v>595</v>
      </c>
      <c r="D68" s="126" t="s">
        <v>19426</v>
      </c>
      <c r="E68" s="240" t="s">
        <v>19427</v>
      </c>
      <c r="F68" s="241" t="s">
        <v>19428</v>
      </c>
      <c r="G68" s="126" t="s">
        <v>19429</v>
      </c>
      <c r="H68" s="276" t="s">
        <v>19430</v>
      </c>
      <c r="I68" s="126" t="s">
        <v>19431</v>
      </c>
    </row>
    <row r="69" spans="1:9" ht="42.75">
      <c r="A69" s="126" t="str">
        <f t="shared" si="1"/>
        <v>InstructionsA73</v>
      </c>
      <c r="B69" s="126" t="s">
        <v>367</v>
      </c>
      <c r="C69" s="126" t="s">
        <v>601</v>
      </c>
      <c r="D69" s="126" t="s">
        <v>19432</v>
      </c>
      <c r="E69" s="240" t="s">
        <v>19433</v>
      </c>
      <c r="F69" s="241" t="s">
        <v>19434</v>
      </c>
      <c r="G69" s="126" t="s">
        <v>19435</v>
      </c>
      <c r="H69" s="276" t="s">
        <v>19436</v>
      </c>
      <c r="I69" s="126" t="s">
        <v>19437</v>
      </c>
    </row>
    <row r="70" spans="1:9" ht="71.25">
      <c r="A70" s="126" t="str">
        <f t="shared" si="1"/>
        <v>InstructionsA74</v>
      </c>
      <c r="B70" s="126" t="s">
        <v>367</v>
      </c>
      <c r="C70" s="126" t="s">
        <v>19469</v>
      </c>
      <c r="D70" s="126" t="s">
        <v>19438</v>
      </c>
      <c r="E70" s="240" t="s">
        <v>19439</v>
      </c>
      <c r="F70" s="241" t="s">
        <v>19440</v>
      </c>
      <c r="G70" s="126" t="s">
        <v>19441</v>
      </c>
      <c r="H70" s="276" t="s">
        <v>19442</v>
      </c>
      <c r="I70" s="126" t="s">
        <v>19443</v>
      </c>
    </row>
    <row r="71" spans="1:9" ht="242.25">
      <c r="A71" s="126" t="str">
        <f t="shared" si="1"/>
        <v>InstructionsA75</v>
      </c>
      <c r="B71" s="126" t="s">
        <v>367</v>
      </c>
      <c r="C71" s="126" t="s">
        <v>19470</v>
      </c>
      <c r="D71" s="126" t="s">
        <v>19444</v>
      </c>
      <c r="E71" s="240" t="s">
        <v>19445</v>
      </c>
      <c r="F71" s="241" t="s">
        <v>19446</v>
      </c>
      <c r="G71" s="126" t="s">
        <v>19447</v>
      </c>
      <c r="H71" s="276" t="s">
        <v>19448</v>
      </c>
      <c r="I71" s="126" t="s">
        <v>19449</v>
      </c>
    </row>
    <row r="72" spans="1:9" ht="85.5">
      <c r="A72" s="126" t="str">
        <f t="shared" si="1"/>
        <v>InstructionsA76</v>
      </c>
      <c r="B72" s="126" t="s">
        <v>367</v>
      </c>
      <c r="C72" s="126" t="s">
        <v>19471</v>
      </c>
      <c r="D72" s="126" t="s">
        <v>19450</v>
      </c>
      <c r="E72" s="240" t="s">
        <v>19451</v>
      </c>
      <c r="F72" s="241" t="s">
        <v>19452</v>
      </c>
      <c r="G72" s="126" t="s">
        <v>19453</v>
      </c>
      <c r="H72" s="276" t="s">
        <v>19454</v>
      </c>
      <c r="I72" s="126" t="s">
        <v>19455</v>
      </c>
    </row>
    <row r="73" spans="1:9" ht="142.5">
      <c r="A73" s="126" t="str">
        <f t="shared" si="1"/>
        <v>InstructionsA77</v>
      </c>
      <c r="B73" s="126" t="s">
        <v>367</v>
      </c>
      <c r="C73" s="126" t="s">
        <v>19472</v>
      </c>
      <c r="D73" s="126" t="s">
        <v>19456</v>
      </c>
      <c r="E73" s="240" t="s">
        <v>19457</v>
      </c>
      <c r="F73" s="241" t="s">
        <v>19458</v>
      </c>
      <c r="G73" s="126" t="s">
        <v>19459</v>
      </c>
      <c r="H73" s="276" t="s">
        <v>19460</v>
      </c>
      <c r="I73" s="126" t="s">
        <v>19461</v>
      </c>
    </row>
    <row r="74" spans="1:9" ht="42.75">
      <c r="A74" s="126" t="str">
        <f t="shared" si="1"/>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2">B87&amp;C87</f>
        <v>DefinitionsB6</v>
      </c>
      <c r="B87" s="126" t="s">
        <v>607</v>
      </c>
      <c r="C87" s="126" t="s">
        <v>631</v>
      </c>
      <c r="D87" s="246" t="s">
        <v>19308</v>
      </c>
      <c r="E87" s="246" t="s">
        <v>19537</v>
      </c>
      <c r="F87" s="246" t="s">
        <v>19896</v>
      </c>
      <c r="G87" s="246" t="s">
        <v>19538</v>
      </c>
      <c r="H87" s="246" t="s">
        <v>19540</v>
      </c>
      <c r="I87" s="246" t="s">
        <v>19539</v>
      </c>
    </row>
    <row r="88" spans="1:9">
      <c r="A88" s="126" t="str">
        <f t="shared" si="2"/>
        <v>DefinitionsB7</v>
      </c>
      <c r="B88" s="126" t="s">
        <v>607</v>
      </c>
      <c r="C88" s="126" t="s">
        <v>637</v>
      </c>
      <c r="D88" s="126" t="s">
        <v>632</v>
      </c>
      <c r="E88" s="240" t="s">
        <v>633</v>
      </c>
      <c r="F88" s="241" t="s">
        <v>634</v>
      </c>
      <c r="G88" s="126" t="s">
        <v>635</v>
      </c>
      <c r="H88" s="276" t="s">
        <v>636</v>
      </c>
      <c r="I88" s="188" t="s">
        <v>18477</v>
      </c>
    </row>
    <row r="89" spans="1:9">
      <c r="A89" s="126" t="str">
        <f t="shared" si="2"/>
        <v>DefinitionsB8</v>
      </c>
      <c r="B89" s="126" t="s">
        <v>607</v>
      </c>
      <c r="C89" s="126" t="s">
        <v>643</v>
      </c>
      <c r="D89" s="126" t="s">
        <v>638</v>
      </c>
      <c r="E89" s="240" t="s">
        <v>639</v>
      </c>
      <c r="F89" s="241" t="s">
        <v>640</v>
      </c>
      <c r="G89" s="126" t="s">
        <v>641</v>
      </c>
      <c r="H89" s="276" t="s">
        <v>642</v>
      </c>
      <c r="I89" s="188" t="s">
        <v>18497</v>
      </c>
    </row>
    <row r="90" spans="1:9">
      <c r="A90" s="126" t="str">
        <f>B90&amp;C90</f>
        <v>DefinitionsB9</v>
      </c>
      <c r="B90" s="126" t="s">
        <v>607</v>
      </c>
      <c r="C90" s="126" t="s">
        <v>649</v>
      </c>
      <c r="D90" s="374" t="s">
        <v>19860</v>
      </c>
      <c r="E90" s="374" t="s">
        <v>19549</v>
      </c>
      <c r="F90" s="374" t="s">
        <v>19550</v>
      </c>
      <c r="G90" s="374" t="s">
        <v>19551</v>
      </c>
      <c r="H90" s="374" t="s">
        <v>19552</v>
      </c>
      <c r="I90" s="374" t="s">
        <v>19553</v>
      </c>
    </row>
    <row r="91" spans="1:9">
      <c r="A91" s="126" t="str">
        <f>B91&amp;C91</f>
        <v>DefinitionsB10</v>
      </c>
      <c r="B91" s="126" t="s">
        <v>607</v>
      </c>
      <c r="C91" s="126" t="s">
        <v>654</v>
      </c>
      <c r="D91" s="246" t="s">
        <v>19367</v>
      </c>
      <c r="E91" s="246" t="s">
        <v>19541</v>
      </c>
      <c r="F91" s="246" t="s">
        <v>19897</v>
      </c>
      <c r="G91" s="246" t="s">
        <v>19542</v>
      </c>
      <c r="H91" s="246" t="s">
        <v>19544</v>
      </c>
      <c r="I91" s="246" t="s">
        <v>19543</v>
      </c>
    </row>
    <row r="92" spans="1:9">
      <c r="A92" s="126" t="str">
        <f t="shared" si="2"/>
        <v>DefinitionsB11</v>
      </c>
      <c r="B92" s="126" t="s">
        <v>607</v>
      </c>
      <c r="C92" s="126" t="s">
        <v>659</v>
      </c>
      <c r="D92" s="126" t="s">
        <v>644</v>
      </c>
      <c r="E92" s="240" t="s">
        <v>645</v>
      </c>
      <c r="F92" s="241" t="s">
        <v>646</v>
      </c>
      <c r="G92" s="126" t="s">
        <v>647</v>
      </c>
      <c r="H92" s="276" t="s">
        <v>648</v>
      </c>
      <c r="I92" s="188" t="s">
        <v>18478</v>
      </c>
    </row>
    <row r="93" spans="1:9">
      <c r="A93" s="126" t="str">
        <f t="shared" si="2"/>
        <v>DefinitionsB12</v>
      </c>
      <c r="B93" s="126" t="s">
        <v>607</v>
      </c>
      <c r="C93" s="126" t="s">
        <v>665</v>
      </c>
      <c r="D93" s="126" t="s">
        <v>650</v>
      </c>
      <c r="E93" s="240" t="s">
        <v>651</v>
      </c>
      <c r="F93" s="241" t="s">
        <v>19963</v>
      </c>
      <c r="G93" s="126" t="s">
        <v>652</v>
      </c>
      <c r="H93" s="276" t="s">
        <v>653</v>
      </c>
      <c r="I93" s="188" t="s">
        <v>18479</v>
      </c>
    </row>
    <row r="94" spans="1:9">
      <c r="A94" s="126" t="str">
        <f t="shared" si="2"/>
        <v>DefinitionsB13</v>
      </c>
      <c r="B94" s="126" t="s">
        <v>607</v>
      </c>
      <c r="C94" s="126" t="s">
        <v>670</v>
      </c>
      <c r="D94" s="246" t="s">
        <v>19307</v>
      </c>
      <c r="E94" s="246" t="s">
        <v>19545</v>
      </c>
      <c r="F94" s="246" t="s">
        <v>19898</v>
      </c>
      <c r="G94" s="246" t="s">
        <v>19546</v>
      </c>
      <c r="H94" s="246" t="s">
        <v>19547</v>
      </c>
      <c r="I94" s="246" t="s">
        <v>19548</v>
      </c>
    </row>
    <row r="95" spans="1:9">
      <c r="A95" s="126" t="str">
        <f t="shared" si="2"/>
        <v>DefinitionsB14</v>
      </c>
      <c r="B95" s="126" t="s">
        <v>607</v>
      </c>
      <c r="C95" s="126" t="s">
        <v>676</v>
      </c>
      <c r="D95" s="126" t="s">
        <v>655</v>
      </c>
      <c r="E95" s="240" t="s">
        <v>656</v>
      </c>
      <c r="F95" s="241" t="s">
        <v>657</v>
      </c>
      <c r="G95" s="126" t="s">
        <v>655</v>
      </c>
      <c r="H95" s="276" t="s">
        <v>658</v>
      </c>
      <c r="I95" s="188" t="s">
        <v>655</v>
      </c>
    </row>
    <row r="96" spans="1:9">
      <c r="A96" s="126" t="str">
        <f t="shared" si="2"/>
        <v>DefinitionsB15</v>
      </c>
      <c r="B96" s="126" t="s">
        <v>607</v>
      </c>
      <c r="C96" s="126" t="s">
        <v>682</v>
      </c>
      <c r="D96" s="246" t="s">
        <v>660</v>
      </c>
      <c r="E96" s="246" t="s">
        <v>661</v>
      </c>
      <c r="F96" s="254" t="s">
        <v>662</v>
      </c>
      <c r="G96" s="255" t="s">
        <v>663</v>
      </c>
      <c r="H96" s="276" t="s">
        <v>664</v>
      </c>
      <c r="I96" s="188" t="s">
        <v>18487</v>
      </c>
    </row>
    <row r="97" spans="1:9">
      <c r="A97" s="126" t="str">
        <f t="shared" si="2"/>
        <v>DefinitionsB16</v>
      </c>
      <c r="B97" s="126" t="s">
        <v>607</v>
      </c>
      <c r="C97" s="126" t="s">
        <v>688</v>
      </c>
      <c r="D97" s="246" t="s">
        <v>666</v>
      </c>
      <c r="E97" s="246" t="s">
        <v>667</v>
      </c>
      <c r="F97" s="254" t="s">
        <v>668</v>
      </c>
      <c r="G97" s="256" t="s">
        <v>669</v>
      </c>
      <c r="H97" s="276" t="s">
        <v>18485</v>
      </c>
      <c r="I97" s="188" t="s">
        <v>18488</v>
      </c>
    </row>
    <row r="98" spans="1:9">
      <c r="A98" s="126" t="str">
        <f t="shared" si="2"/>
        <v>DefinitionsB17</v>
      </c>
      <c r="B98" s="126" t="s">
        <v>607</v>
      </c>
      <c r="C98" s="126" t="s">
        <v>691</v>
      </c>
      <c r="D98" s="246" t="s">
        <v>19856</v>
      </c>
      <c r="E98" s="246" t="s">
        <v>19857</v>
      </c>
      <c r="F98" s="254" t="s">
        <v>19868</v>
      </c>
      <c r="G98" s="256" t="s">
        <v>19858</v>
      </c>
      <c r="H98" s="280" t="s">
        <v>19869</v>
      </c>
      <c r="I98" s="246" t="s">
        <v>19859</v>
      </c>
    </row>
    <row r="99" spans="1:9">
      <c r="A99" s="126" t="str">
        <f t="shared" si="2"/>
        <v>DefinitionsB18</v>
      </c>
      <c r="B99" s="126" t="s">
        <v>607</v>
      </c>
      <c r="C99" s="126" t="s">
        <v>697</v>
      </c>
      <c r="D99" s="246" t="s">
        <v>19309</v>
      </c>
      <c r="E99" s="246" t="s">
        <v>19554</v>
      </c>
      <c r="F99" s="246" t="s">
        <v>19965</v>
      </c>
      <c r="G99" s="246" t="s">
        <v>19555</v>
      </c>
      <c r="H99" s="246" t="s">
        <v>19556</v>
      </c>
      <c r="I99" s="246" t="s">
        <v>19557</v>
      </c>
    </row>
    <row r="100" spans="1:9">
      <c r="A100" s="126" t="str">
        <f t="shared" si="2"/>
        <v>DefinitionsB19</v>
      </c>
      <c r="B100" s="126" t="s">
        <v>607</v>
      </c>
      <c r="C100" s="126" t="s">
        <v>703</v>
      </c>
      <c r="D100" s="246" t="s">
        <v>671</v>
      </c>
      <c r="E100" s="246" t="s">
        <v>672</v>
      </c>
      <c r="F100" s="253" t="s">
        <v>673</v>
      </c>
      <c r="G100" s="256" t="s">
        <v>674</v>
      </c>
      <c r="H100" s="276" t="s">
        <v>675</v>
      </c>
      <c r="I100" s="188" t="s">
        <v>18486</v>
      </c>
    </row>
    <row r="101" spans="1:9">
      <c r="A101" s="126" t="str">
        <f t="shared" si="2"/>
        <v>DefinitionsB20</v>
      </c>
      <c r="B101" s="126" t="s">
        <v>607</v>
      </c>
      <c r="C101" s="126" t="s">
        <v>709</v>
      </c>
      <c r="D101" s="126" t="s">
        <v>677</v>
      </c>
      <c r="E101" s="240" t="s">
        <v>678</v>
      </c>
      <c r="F101" s="241" t="s">
        <v>679</v>
      </c>
      <c r="G101" s="126" t="s">
        <v>680</v>
      </c>
      <c r="H101" s="276" t="s">
        <v>681</v>
      </c>
      <c r="I101" s="188" t="s">
        <v>18480</v>
      </c>
    </row>
    <row r="102" spans="1:9" ht="27">
      <c r="A102" s="126" t="str">
        <f t="shared" si="2"/>
        <v>DefinitionsB21</v>
      </c>
      <c r="B102" s="126" t="s">
        <v>607</v>
      </c>
      <c r="C102" s="126" t="s">
        <v>715</v>
      </c>
      <c r="D102" s="126" t="s">
        <v>683</v>
      </c>
      <c r="E102" s="240" t="s">
        <v>684</v>
      </c>
      <c r="F102" s="241" t="s">
        <v>685</v>
      </c>
      <c r="G102" s="126" t="s">
        <v>686</v>
      </c>
      <c r="H102" s="276" t="s">
        <v>687</v>
      </c>
      <c r="I102" s="188" t="s">
        <v>18481</v>
      </c>
    </row>
    <row r="103" spans="1:9">
      <c r="A103" s="126" t="str">
        <f t="shared" si="2"/>
        <v>DefinitionsB22</v>
      </c>
      <c r="B103" s="126" t="s">
        <v>607</v>
      </c>
      <c r="C103" s="126" t="s">
        <v>19303</v>
      </c>
      <c r="D103" s="126" t="s">
        <v>689</v>
      </c>
      <c r="E103" s="240" t="s">
        <v>690</v>
      </c>
      <c r="F103" s="241" t="s">
        <v>689</v>
      </c>
      <c r="G103" s="126" t="s">
        <v>689</v>
      </c>
      <c r="H103" s="276" t="s">
        <v>689</v>
      </c>
      <c r="I103" s="276" t="s">
        <v>689</v>
      </c>
    </row>
    <row r="104" spans="1:9" ht="27">
      <c r="A104" s="126" t="str">
        <f t="shared" si="2"/>
        <v>DefinitionsB23</v>
      </c>
      <c r="B104" s="126" t="s">
        <v>607</v>
      </c>
      <c r="C104" s="126" t="s">
        <v>19304</v>
      </c>
      <c r="D104" s="126" t="s">
        <v>692</v>
      </c>
      <c r="E104" s="240" t="s">
        <v>693</v>
      </c>
      <c r="F104" s="241" t="s">
        <v>694</v>
      </c>
      <c r="G104" s="126" t="s">
        <v>695</v>
      </c>
      <c r="H104" s="276" t="s">
        <v>696</v>
      </c>
      <c r="I104" s="188" t="s">
        <v>692</v>
      </c>
    </row>
    <row r="105" spans="1:9">
      <c r="A105" s="126" t="str">
        <f t="shared" si="2"/>
        <v>DefinitionsB24</v>
      </c>
      <c r="B105" s="126" t="s">
        <v>607</v>
      </c>
      <c r="C105" s="126" t="s">
        <v>19305</v>
      </c>
      <c r="D105" s="126" t="s">
        <v>698</v>
      </c>
      <c r="E105" s="240" t="s">
        <v>699</v>
      </c>
      <c r="F105" s="241" t="s">
        <v>700</v>
      </c>
      <c r="G105" s="126" t="s">
        <v>701</v>
      </c>
      <c r="H105" s="276" t="s">
        <v>702</v>
      </c>
      <c r="I105" s="188" t="s">
        <v>18482</v>
      </c>
    </row>
    <row r="106" spans="1:9">
      <c r="A106" s="126" t="str">
        <f t="shared" si="2"/>
        <v>DefinitionsB25</v>
      </c>
      <c r="B106" s="126" t="s">
        <v>607</v>
      </c>
      <c r="C106" s="126" t="s">
        <v>19306</v>
      </c>
      <c r="D106" s="126" t="s">
        <v>704</v>
      </c>
      <c r="E106" s="240" t="s">
        <v>705</v>
      </c>
      <c r="F106" s="241" t="s">
        <v>706</v>
      </c>
      <c r="G106" s="126" t="s">
        <v>707</v>
      </c>
      <c r="H106" s="276" t="s">
        <v>708</v>
      </c>
      <c r="I106" s="188" t="s">
        <v>18489</v>
      </c>
    </row>
    <row r="107" spans="1:9">
      <c r="A107" s="126" t="str">
        <f t="shared" si="2"/>
        <v>DefinitionsB26</v>
      </c>
      <c r="B107" s="126" t="s">
        <v>607</v>
      </c>
      <c r="C107" s="126" t="s">
        <v>19318</v>
      </c>
      <c r="D107" s="126" t="s">
        <v>710</v>
      </c>
      <c r="E107" s="240" t="s">
        <v>711</v>
      </c>
      <c r="F107" s="241" t="s">
        <v>712</v>
      </c>
      <c r="G107" s="126" t="s">
        <v>713</v>
      </c>
      <c r="H107" s="276" t="s">
        <v>714</v>
      </c>
      <c r="I107" s="188" t="s">
        <v>18483</v>
      </c>
    </row>
    <row r="108" spans="1:9">
      <c r="A108" s="126" t="str">
        <f t="shared" si="2"/>
        <v>DefinitionsB27</v>
      </c>
      <c r="B108" s="126" t="s">
        <v>607</v>
      </c>
      <c r="C108" s="126" t="s">
        <v>19366</v>
      </c>
      <c r="D108" s="126" t="s">
        <v>716</v>
      </c>
      <c r="E108" s="240" t="s">
        <v>717</v>
      </c>
      <c r="F108" s="241" t="s">
        <v>718</v>
      </c>
      <c r="G108" s="126" t="s">
        <v>719</v>
      </c>
      <c r="H108" s="276" t="s">
        <v>720</v>
      </c>
      <c r="I108" s="188" t="s">
        <v>18484</v>
      </c>
    </row>
    <row r="109" spans="1:9" ht="42.75">
      <c r="A109" s="126" t="str">
        <f t="shared" si="2"/>
        <v>DefinitionsB28</v>
      </c>
      <c r="B109" s="126" t="s">
        <v>607</v>
      </c>
      <c r="C109" s="126" t="s">
        <v>19861</v>
      </c>
      <c r="D109" s="126" t="s">
        <v>19319</v>
      </c>
      <c r="E109" s="126" t="s">
        <v>19361</v>
      </c>
      <c r="F109" s="126" t="s">
        <v>19362</v>
      </c>
      <c r="G109" s="126" t="s">
        <v>19363</v>
      </c>
      <c r="H109" s="126" t="s">
        <v>19364</v>
      </c>
      <c r="I109" s="126" t="s">
        <v>19365</v>
      </c>
    </row>
    <row r="110" spans="1:9">
      <c r="A110" s="126" t="str">
        <f t="shared" si="2"/>
        <v>DefinitionsC2</v>
      </c>
      <c r="B110" s="126" t="s">
        <v>607</v>
      </c>
      <c r="C110" s="126" t="s">
        <v>721</v>
      </c>
      <c r="D110" s="126" t="s">
        <v>722</v>
      </c>
      <c r="E110" s="257" t="s">
        <v>723</v>
      </c>
      <c r="F110" s="241" t="s">
        <v>724</v>
      </c>
      <c r="G110" s="126" t="s">
        <v>725</v>
      </c>
      <c r="H110" s="276" t="s">
        <v>726</v>
      </c>
      <c r="I110" s="188" t="s">
        <v>18493</v>
      </c>
    </row>
    <row r="111" spans="1:9" ht="85.5">
      <c r="A111" s="126" t="str">
        <f t="shared" si="2"/>
        <v>DefinitionsC3</v>
      </c>
      <c r="B111" s="126" t="s">
        <v>607</v>
      </c>
      <c r="C111" s="126" t="s">
        <v>727</v>
      </c>
      <c r="D111" s="126" t="s">
        <v>728</v>
      </c>
      <c r="E111" s="240" t="s">
        <v>729</v>
      </c>
      <c r="F111" s="241" t="s">
        <v>730</v>
      </c>
      <c r="G111" s="126" t="s">
        <v>731</v>
      </c>
      <c r="H111" s="276" t="s">
        <v>732</v>
      </c>
      <c r="I111" s="126" t="s">
        <v>18494</v>
      </c>
    </row>
    <row r="112" spans="1:9" ht="71.25">
      <c r="A112" s="126" t="str">
        <f t="shared" si="2"/>
        <v>DefinitionsC4</v>
      </c>
      <c r="B112" s="126" t="s">
        <v>607</v>
      </c>
      <c r="C112" s="126" t="s">
        <v>733</v>
      </c>
      <c r="D112" s="126" t="s">
        <v>734</v>
      </c>
      <c r="E112" s="244" t="s">
        <v>735</v>
      </c>
      <c r="F112" s="241" t="s">
        <v>736</v>
      </c>
      <c r="G112" s="248" t="s">
        <v>737</v>
      </c>
      <c r="H112" s="276" t="s">
        <v>738</v>
      </c>
      <c r="I112" s="289" t="s">
        <v>18490</v>
      </c>
    </row>
    <row r="113" spans="1:9" ht="213.75">
      <c r="A113" s="126" t="str">
        <f t="shared" si="2"/>
        <v>DefinitionsC5</v>
      </c>
      <c r="B113" s="126" t="s">
        <v>607</v>
      </c>
      <c r="C113" s="126" t="s">
        <v>739</v>
      </c>
      <c r="D113" s="126" t="s">
        <v>740</v>
      </c>
      <c r="E113" s="240" t="s">
        <v>741</v>
      </c>
      <c r="F113" s="241" t="s">
        <v>742</v>
      </c>
      <c r="G113" s="126" t="s">
        <v>743</v>
      </c>
      <c r="H113" s="276" t="s">
        <v>744</v>
      </c>
      <c r="I113" s="126" t="s">
        <v>18495</v>
      </c>
    </row>
    <row r="114" spans="1:9" ht="128.25">
      <c r="A114" s="126" t="str">
        <f t="shared" si="2"/>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2"/>
        <v>DefinitionsC7</v>
      </c>
      <c r="B115" s="126" t="s">
        <v>607</v>
      </c>
      <c r="C115" s="126" t="s">
        <v>751</v>
      </c>
      <c r="D115" s="126" t="s">
        <v>746</v>
      </c>
      <c r="E115" s="240" t="s">
        <v>747</v>
      </c>
      <c r="F115" s="241" t="s">
        <v>748</v>
      </c>
      <c r="G115" s="126" t="s">
        <v>749</v>
      </c>
      <c r="H115" s="276" t="s">
        <v>750</v>
      </c>
      <c r="I115" s="126" t="s">
        <v>18496</v>
      </c>
    </row>
    <row r="116" spans="1:9" ht="156.75">
      <c r="A116" s="126" t="str">
        <f t="shared" si="2"/>
        <v>DefinitionsC8</v>
      </c>
      <c r="B116" s="126" t="s">
        <v>607</v>
      </c>
      <c r="C116" s="126" t="s">
        <v>757</v>
      </c>
      <c r="D116" s="126" t="s">
        <v>752</v>
      </c>
      <c r="E116" s="240" t="s">
        <v>753</v>
      </c>
      <c r="F116" s="241" t="s">
        <v>754</v>
      </c>
      <c r="G116" s="126" t="s">
        <v>755</v>
      </c>
      <c r="H116" s="276" t="s">
        <v>756</v>
      </c>
      <c r="I116" s="126" t="s">
        <v>18499</v>
      </c>
    </row>
    <row r="117" spans="1:9" ht="128.25">
      <c r="A117" s="126" t="str">
        <f t="shared" si="2"/>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2"/>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2"/>
        <v>DefinitionsC11</v>
      </c>
      <c r="B119" s="126" t="s">
        <v>607</v>
      </c>
      <c r="C119" s="126" t="s">
        <v>770</v>
      </c>
      <c r="D119" s="126" t="s">
        <v>758</v>
      </c>
      <c r="E119" s="240" t="s">
        <v>759</v>
      </c>
      <c r="F119" s="241" t="s">
        <v>760</v>
      </c>
      <c r="G119" s="126" t="s">
        <v>761</v>
      </c>
      <c r="H119" s="276" t="s">
        <v>762</v>
      </c>
      <c r="I119" s="126" t="s">
        <v>18498</v>
      </c>
    </row>
    <row r="120" spans="1:9" ht="71.25">
      <c r="A120" s="126" t="str">
        <f t="shared" si="2"/>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2"/>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2"/>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2"/>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2"/>
        <v>DefinitionsC16</v>
      </c>
      <c r="B124" s="126" t="s">
        <v>607</v>
      </c>
      <c r="C124" s="126" t="s">
        <v>790</v>
      </c>
      <c r="D124" s="246" t="s">
        <v>777</v>
      </c>
      <c r="E124" s="247" t="s">
        <v>778</v>
      </c>
      <c r="F124" s="253" t="s">
        <v>779</v>
      </c>
      <c r="G124" s="256" t="s">
        <v>780</v>
      </c>
      <c r="H124" s="276" t="s">
        <v>781</v>
      </c>
      <c r="I124" s="126" t="s">
        <v>18492</v>
      </c>
    </row>
    <row r="125" spans="1:9" ht="156.75">
      <c r="A125" s="126" t="str">
        <f t="shared" si="2"/>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2"/>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2"/>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2"/>
        <v>DefinitionsC20</v>
      </c>
      <c r="B128" s="126" t="s">
        <v>607</v>
      </c>
      <c r="C128" s="126" t="s">
        <v>809</v>
      </c>
      <c r="D128" s="126" t="s">
        <v>784</v>
      </c>
      <c r="E128" s="240" t="s">
        <v>785</v>
      </c>
      <c r="F128" s="241" t="s">
        <v>786</v>
      </c>
      <c r="G128" s="126" t="s">
        <v>787</v>
      </c>
      <c r="H128" s="276" t="s">
        <v>788</v>
      </c>
      <c r="I128" s="126" t="s">
        <v>18501</v>
      </c>
    </row>
    <row r="129" spans="1:9" ht="242.25">
      <c r="A129" s="126" t="str">
        <f t="shared" si="2"/>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2"/>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2"/>
        <v>DefinitionsC24</v>
      </c>
      <c r="B132" s="126" t="s">
        <v>607</v>
      </c>
      <c r="C132" s="126" t="s">
        <v>19312</v>
      </c>
      <c r="D132" s="126" t="s">
        <v>798</v>
      </c>
      <c r="E132" s="240" t="s">
        <v>799</v>
      </c>
      <c r="F132" s="241" t="s">
        <v>800</v>
      </c>
      <c r="G132" s="126" t="s">
        <v>801</v>
      </c>
      <c r="H132" s="276" t="s">
        <v>802</v>
      </c>
      <c r="I132" s="126" t="s">
        <v>18504</v>
      </c>
    </row>
    <row r="133" spans="1:9" ht="270.75">
      <c r="A133" s="126" t="str">
        <f t="shared" si="2"/>
        <v>DefinitionsC25</v>
      </c>
      <c r="B133" s="126" t="s">
        <v>607</v>
      </c>
      <c r="C133" s="126" t="s">
        <v>19313</v>
      </c>
      <c r="D133" s="126" t="s">
        <v>804</v>
      </c>
      <c r="E133" s="240" t="s">
        <v>805</v>
      </c>
      <c r="F133" s="241" t="s">
        <v>806</v>
      </c>
      <c r="G133" s="248" t="s">
        <v>807</v>
      </c>
      <c r="H133" s="276" t="s">
        <v>808</v>
      </c>
      <c r="I133" s="126" t="s">
        <v>18505</v>
      </c>
    </row>
    <row r="134" spans="1:9" ht="142.5">
      <c r="A134" s="126" t="str">
        <f t="shared" si="2"/>
        <v>DefinitionsC26</v>
      </c>
      <c r="B134" s="126" t="s">
        <v>607</v>
      </c>
      <c r="C134" s="126" t="s">
        <v>19373</v>
      </c>
      <c r="D134" s="246" t="s">
        <v>810</v>
      </c>
      <c r="E134" s="247" t="s">
        <v>811</v>
      </c>
      <c r="F134" s="254" t="s">
        <v>812</v>
      </c>
      <c r="G134" s="255" t="s">
        <v>813</v>
      </c>
      <c r="H134" s="276" t="s">
        <v>814</v>
      </c>
      <c r="I134" s="126" t="s">
        <v>18506</v>
      </c>
    </row>
    <row r="135" spans="1:9" ht="99.75">
      <c r="A135" s="126" t="str">
        <f t="shared" si="2"/>
        <v>DefinitionsC27</v>
      </c>
      <c r="B135" s="126" t="s">
        <v>607</v>
      </c>
      <c r="C135" s="126" t="s">
        <v>19870</v>
      </c>
      <c r="D135" s="126" t="s">
        <v>816</v>
      </c>
      <c r="E135" s="240" t="s">
        <v>817</v>
      </c>
      <c r="F135" s="241" t="s">
        <v>818</v>
      </c>
      <c r="G135" s="126" t="s">
        <v>819</v>
      </c>
      <c r="H135" s="276" t="s">
        <v>820</v>
      </c>
      <c r="I135" s="126" t="s">
        <v>18507</v>
      </c>
    </row>
    <row r="136" spans="1:9" ht="28.5">
      <c r="A136" s="126" t="str">
        <f t="shared" si="2"/>
        <v>DeclarationD2</v>
      </c>
      <c r="B136" s="126" t="s">
        <v>821</v>
      </c>
      <c r="C136" s="126" t="s">
        <v>822</v>
      </c>
      <c r="D136" s="246" t="s">
        <v>823</v>
      </c>
      <c r="E136" s="246" t="s">
        <v>824</v>
      </c>
      <c r="F136" s="253" t="s">
        <v>825</v>
      </c>
      <c r="G136" s="258" t="s">
        <v>826</v>
      </c>
      <c r="H136" s="276" t="s">
        <v>827</v>
      </c>
      <c r="I136" s="188" t="s">
        <v>18509</v>
      </c>
    </row>
    <row r="137" spans="1:9" ht="28.5">
      <c r="A137" s="126" t="str">
        <f t="shared" si="2"/>
        <v>DeclarationF3</v>
      </c>
      <c r="B137" s="126" t="s">
        <v>821</v>
      </c>
      <c r="C137" s="126" t="s">
        <v>828</v>
      </c>
      <c r="D137" s="126" t="s">
        <v>829</v>
      </c>
      <c r="E137" s="240" t="s">
        <v>830</v>
      </c>
      <c r="F137" s="241" t="s">
        <v>831</v>
      </c>
      <c r="G137" s="126" t="s">
        <v>832</v>
      </c>
      <c r="H137" s="276" t="s">
        <v>833</v>
      </c>
      <c r="I137" s="126" t="s">
        <v>18510</v>
      </c>
    </row>
    <row r="138" spans="1:9" ht="28.5">
      <c r="A138" s="126" t="str">
        <f t="shared" si="2"/>
        <v>DeclarationI3</v>
      </c>
      <c r="B138" s="126" t="s">
        <v>821</v>
      </c>
      <c r="C138" s="126" t="s">
        <v>834</v>
      </c>
      <c r="D138" s="126" t="s">
        <v>835</v>
      </c>
      <c r="E138" s="240" t="s">
        <v>836</v>
      </c>
      <c r="F138" s="241" t="s">
        <v>837</v>
      </c>
      <c r="G138" s="126" t="s">
        <v>838</v>
      </c>
      <c r="H138" s="276" t="s">
        <v>839</v>
      </c>
      <c r="I138" s="126" t="s">
        <v>18511</v>
      </c>
    </row>
    <row r="139" spans="1:9">
      <c r="A139" s="126" t="str">
        <f t="shared" si="2"/>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2"/>
        <v>DeclarationB4</v>
      </c>
      <c r="B140" s="126" t="s">
        <v>821</v>
      </c>
      <c r="C140" s="126" t="s">
        <v>619</v>
      </c>
      <c r="D140" s="126" t="s">
        <v>18631</v>
      </c>
      <c r="E140" s="240" t="s">
        <v>846</v>
      </c>
      <c r="F140" s="241" t="s">
        <v>19904</v>
      </c>
      <c r="G140" s="126" t="s">
        <v>847</v>
      </c>
      <c r="H140" s="276" t="s">
        <v>848</v>
      </c>
      <c r="I140" s="126" t="s">
        <v>18538</v>
      </c>
    </row>
    <row r="141" spans="1:9" ht="45">
      <c r="A141" s="126" t="str">
        <f t="shared" si="2"/>
        <v>DeclarationB6</v>
      </c>
      <c r="B141" s="126" t="s">
        <v>821</v>
      </c>
      <c r="C141" s="126" t="s">
        <v>631</v>
      </c>
      <c r="D141" s="126" t="s">
        <v>849</v>
      </c>
      <c r="E141" s="259" t="s">
        <v>850</v>
      </c>
      <c r="F141" s="271" t="s">
        <v>851</v>
      </c>
      <c r="G141" s="126" t="s">
        <v>852</v>
      </c>
      <c r="H141" s="276" t="s">
        <v>853</v>
      </c>
      <c r="I141" s="290" t="s">
        <v>18513</v>
      </c>
    </row>
    <row r="142" spans="1:9">
      <c r="A142" s="126" t="str">
        <f t="shared" si="2"/>
        <v>DeclarationB7</v>
      </c>
      <c r="B142" s="126" t="s">
        <v>821</v>
      </c>
      <c r="C142" s="126" t="s">
        <v>637</v>
      </c>
      <c r="D142" s="126" t="s">
        <v>854</v>
      </c>
      <c r="E142" s="240" t="s">
        <v>855</v>
      </c>
      <c r="F142" s="241" t="s">
        <v>856</v>
      </c>
      <c r="G142" s="126" t="s">
        <v>857</v>
      </c>
      <c r="H142" s="276" t="s">
        <v>858</v>
      </c>
      <c r="I142" s="126" t="s">
        <v>18514</v>
      </c>
    </row>
    <row r="143" spans="1:9" ht="15.75">
      <c r="A143" s="126" t="str">
        <f t="shared" si="2"/>
        <v>DeclarationB8</v>
      </c>
      <c r="B143" s="126" t="s">
        <v>821</v>
      </c>
      <c r="C143" s="126" t="s">
        <v>643</v>
      </c>
      <c r="D143" s="126" t="s">
        <v>859</v>
      </c>
      <c r="E143" s="240" t="s">
        <v>860</v>
      </c>
      <c r="F143" s="241" t="s">
        <v>861</v>
      </c>
      <c r="G143" s="126" t="s">
        <v>862</v>
      </c>
      <c r="H143" s="276" t="s">
        <v>863</v>
      </c>
      <c r="I143" s="126" t="s">
        <v>18515</v>
      </c>
    </row>
    <row r="144" spans="1:9" ht="15.75">
      <c r="A144" s="126" t="str">
        <f t="shared" si="2"/>
        <v>DeclarationB9</v>
      </c>
      <c r="B144" s="126" t="s">
        <v>821</v>
      </c>
      <c r="C144" s="126" t="s">
        <v>649</v>
      </c>
      <c r="D144" s="126" t="s">
        <v>864</v>
      </c>
      <c r="E144" s="240" t="s">
        <v>865</v>
      </c>
      <c r="F144" s="241" t="s">
        <v>866</v>
      </c>
      <c r="G144" s="126" t="s">
        <v>867</v>
      </c>
      <c r="H144" s="276" t="s">
        <v>868</v>
      </c>
      <c r="I144" s="126" t="s">
        <v>18516</v>
      </c>
    </row>
    <row r="145" spans="1:9" ht="28.5">
      <c r="A145" s="126" t="str">
        <f t="shared" si="2"/>
        <v>DeclarationB10</v>
      </c>
      <c r="B145" s="126" t="s">
        <v>821</v>
      </c>
      <c r="C145" s="126" t="s">
        <v>654</v>
      </c>
      <c r="D145" s="126" t="s">
        <v>869</v>
      </c>
      <c r="E145" s="240" t="s">
        <v>870</v>
      </c>
      <c r="F145" s="241" t="s">
        <v>871</v>
      </c>
      <c r="G145" s="126" t="s">
        <v>872</v>
      </c>
      <c r="H145" s="276" t="s">
        <v>873</v>
      </c>
      <c r="I145" s="126" t="s">
        <v>18517</v>
      </c>
    </row>
    <row r="146" spans="1:9" ht="28.5">
      <c r="A146" s="126" t="str">
        <f t="shared" si="2"/>
        <v>DeclarationB10A</v>
      </c>
      <c r="B146" s="126" t="s">
        <v>821</v>
      </c>
      <c r="C146" s="126" t="s">
        <v>874</v>
      </c>
      <c r="D146" s="126" t="s">
        <v>869</v>
      </c>
      <c r="E146" s="240" t="s">
        <v>870</v>
      </c>
      <c r="F146" s="241" t="s">
        <v>875</v>
      </c>
      <c r="G146" s="126" t="s">
        <v>872</v>
      </c>
      <c r="H146" s="276" t="s">
        <v>873</v>
      </c>
      <c r="I146" s="126" t="s">
        <v>18517</v>
      </c>
    </row>
    <row r="147" spans="1:9" ht="28.5">
      <c r="A147" s="126" t="str">
        <f t="shared" si="2"/>
        <v>DeclarationB10C</v>
      </c>
      <c r="B147" s="126" t="s">
        <v>821</v>
      </c>
      <c r="C147" s="126" t="s">
        <v>876</v>
      </c>
      <c r="D147" s="126" t="s">
        <v>877</v>
      </c>
      <c r="E147" s="240" t="s">
        <v>878</v>
      </c>
      <c r="F147" s="241" t="s">
        <v>879</v>
      </c>
      <c r="G147" s="126" t="s">
        <v>880</v>
      </c>
      <c r="H147" s="276" t="s">
        <v>881</v>
      </c>
      <c r="I147" s="126" t="s">
        <v>18518</v>
      </c>
    </row>
    <row r="148" spans="1:9" ht="28.5">
      <c r="A148" s="126" t="str">
        <f t="shared" si="2"/>
        <v>DeclarationB10B</v>
      </c>
      <c r="B148" s="126" t="s">
        <v>821</v>
      </c>
      <c r="C148" s="126" t="s">
        <v>882</v>
      </c>
      <c r="D148" s="126" t="s">
        <v>883</v>
      </c>
      <c r="E148" s="240" t="s">
        <v>884</v>
      </c>
      <c r="F148" s="241" t="s">
        <v>885</v>
      </c>
      <c r="G148" s="126" t="s">
        <v>886</v>
      </c>
      <c r="H148" s="276" t="s">
        <v>887</v>
      </c>
      <c r="I148" s="126" t="s">
        <v>18519</v>
      </c>
    </row>
    <row r="149" spans="1:9" ht="28.5">
      <c r="A149" s="126" t="str">
        <f t="shared" si="2"/>
        <v>DeclarationD11</v>
      </c>
      <c r="B149" s="126" t="s">
        <v>821</v>
      </c>
      <c r="C149" s="126" t="s">
        <v>888</v>
      </c>
      <c r="D149" s="126" t="s">
        <v>889</v>
      </c>
      <c r="E149" s="240" t="s">
        <v>890</v>
      </c>
      <c r="F149" s="241" t="s">
        <v>891</v>
      </c>
      <c r="G149" s="126" t="s">
        <v>892</v>
      </c>
      <c r="H149" s="276" t="s">
        <v>893</v>
      </c>
      <c r="I149" s="126" t="s">
        <v>18520</v>
      </c>
    </row>
    <row r="150" spans="1:9" ht="42.75">
      <c r="A150" s="126" t="str">
        <f t="shared" si="2"/>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3">B151&amp;C151</f>
        <v>DeclarationB14</v>
      </c>
      <c r="B151" s="126" t="s">
        <v>821</v>
      </c>
      <c r="C151" s="126" t="s">
        <v>18613</v>
      </c>
      <c r="H151" s="276"/>
      <c r="I151" s="126"/>
    </row>
    <row r="152" spans="1:9" ht="28.5">
      <c r="A152" s="126" t="str">
        <f t="shared" si="3"/>
        <v>DeclarationB16</v>
      </c>
      <c r="B152" s="126" t="s">
        <v>821</v>
      </c>
      <c r="C152" s="126" t="s">
        <v>18599</v>
      </c>
      <c r="D152" s="126" t="s">
        <v>894</v>
      </c>
      <c r="E152" s="240" t="s">
        <v>895</v>
      </c>
      <c r="F152" s="241" t="s">
        <v>896</v>
      </c>
      <c r="G152" s="126" t="s">
        <v>897</v>
      </c>
      <c r="H152" s="276" t="s">
        <v>898</v>
      </c>
      <c r="I152" s="126" t="s">
        <v>18521</v>
      </c>
    </row>
    <row r="153" spans="1:9" ht="28.5">
      <c r="A153" s="126" t="str">
        <f t="shared" si="3"/>
        <v>DeclarationB17</v>
      </c>
      <c r="B153" s="126" t="s">
        <v>821</v>
      </c>
      <c r="C153" s="126" t="s">
        <v>18600</v>
      </c>
      <c r="D153" s="126" t="s">
        <v>899</v>
      </c>
      <c r="E153" s="240" t="s">
        <v>900</v>
      </c>
      <c r="F153" s="241" t="s">
        <v>901</v>
      </c>
      <c r="G153" s="126" t="s">
        <v>902</v>
      </c>
      <c r="H153" s="276" t="s">
        <v>903</v>
      </c>
      <c r="I153" s="126" t="s">
        <v>18522</v>
      </c>
    </row>
    <row r="154" spans="1:9" ht="28.5">
      <c r="A154" s="126" t="str">
        <f t="shared" si="3"/>
        <v>DeclarationB18</v>
      </c>
      <c r="B154" s="126" t="s">
        <v>821</v>
      </c>
      <c r="C154" s="126" t="s">
        <v>18601</v>
      </c>
      <c r="D154" s="126" t="s">
        <v>904</v>
      </c>
      <c r="E154" s="240" t="s">
        <v>905</v>
      </c>
      <c r="F154" s="241" t="s">
        <v>906</v>
      </c>
      <c r="G154" s="126" t="s">
        <v>907</v>
      </c>
      <c r="H154" s="276" t="s">
        <v>908</v>
      </c>
      <c r="I154" s="126" t="s">
        <v>18523</v>
      </c>
    </row>
    <row r="155" spans="1:9" ht="28.5">
      <c r="A155" s="126" t="str">
        <f t="shared" si="3"/>
        <v>DeclarationB19</v>
      </c>
      <c r="B155" s="126" t="s">
        <v>821</v>
      </c>
      <c r="C155" s="126" t="s">
        <v>18602</v>
      </c>
      <c r="D155" s="126" t="s">
        <v>909</v>
      </c>
      <c r="E155" s="240" t="s">
        <v>910</v>
      </c>
      <c r="F155" s="241" t="s">
        <v>911</v>
      </c>
      <c r="G155" s="126" t="s">
        <v>912</v>
      </c>
      <c r="H155" s="276" t="s">
        <v>913</v>
      </c>
      <c r="I155" s="126" t="s">
        <v>18524</v>
      </c>
    </row>
    <row r="156" spans="1:9" ht="28.5">
      <c r="A156" s="126" t="str">
        <f t="shared" si="3"/>
        <v>DeclarationB20</v>
      </c>
      <c r="B156" s="126" t="s">
        <v>821</v>
      </c>
      <c r="C156" s="126" t="s">
        <v>18603</v>
      </c>
      <c r="D156" s="126" t="s">
        <v>914</v>
      </c>
      <c r="E156" s="240" t="s">
        <v>915</v>
      </c>
      <c r="F156" s="241" t="s">
        <v>916</v>
      </c>
      <c r="G156" s="126" t="s">
        <v>917</v>
      </c>
      <c r="H156" s="276" t="s">
        <v>918</v>
      </c>
      <c r="I156" s="126" t="s">
        <v>18525</v>
      </c>
    </row>
    <row r="157" spans="1:9" ht="28.5">
      <c r="A157" s="126" t="str">
        <f t="shared" si="3"/>
        <v>DeclarationB21</v>
      </c>
      <c r="B157" s="126" t="s">
        <v>821</v>
      </c>
      <c r="C157" s="126" t="s">
        <v>18604</v>
      </c>
      <c r="D157" s="126" t="s">
        <v>919</v>
      </c>
      <c r="E157" s="240" t="s">
        <v>920</v>
      </c>
      <c r="F157" s="241" t="s">
        <v>921</v>
      </c>
      <c r="G157" s="126" t="s">
        <v>922</v>
      </c>
      <c r="H157" s="276" t="s">
        <v>923</v>
      </c>
      <c r="I157" s="126" t="s">
        <v>18526</v>
      </c>
    </row>
    <row r="158" spans="1:9" ht="28.5">
      <c r="A158" s="126" t="str">
        <f t="shared" si="3"/>
        <v>DeclarationB22</v>
      </c>
      <c r="B158" s="126" t="s">
        <v>821</v>
      </c>
      <c r="C158" s="126" t="s">
        <v>18605</v>
      </c>
      <c r="D158" s="126" t="s">
        <v>924</v>
      </c>
      <c r="E158" s="240" t="s">
        <v>925</v>
      </c>
      <c r="F158" s="241" t="s">
        <v>926</v>
      </c>
      <c r="G158" s="126" t="s">
        <v>927</v>
      </c>
      <c r="H158" s="276" t="s">
        <v>928</v>
      </c>
      <c r="I158" s="126" t="s">
        <v>18527</v>
      </c>
    </row>
    <row r="159" spans="1:9" ht="28.5">
      <c r="A159" s="126" t="str">
        <f t="shared" si="3"/>
        <v>DeclarationB23</v>
      </c>
      <c r="B159" s="126" t="s">
        <v>821</v>
      </c>
      <c r="C159" s="126" t="s">
        <v>18606</v>
      </c>
      <c r="D159" s="126" t="s">
        <v>929</v>
      </c>
      <c r="E159" s="240" t="s">
        <v>930</v>
      </c>
      <c r="F159" s="241" t="s">
        <v>931</v>
      </c>
      <c r="G159" s="126" t="s">
        <v>932</v>
      </c>
      <c r="H159" s="276" t="s">
        <v>933</v>
      </c>
      <c r="I159" s="126" t="s">
        <v>18528</v>
      </c>
    </row>
    <row r="160" spans="1:9" ht="28.5">
      <c r="A160" s="126" t="str">
        <f t="shared" si="3"/>
        <v>DeclarationB24</v>
      </c>
      <c r="B160" s="126" t="s">
        <v>821</v>
      </c>
      <c r="C160" s="126" t="s">
        <v>18607</v>
      </c>
      <c r="D160" s="126" t="s">
        <v>934</v>
      </c>
      <c r="E160" s="240" t="s">
        <v>935</v>
      </c>
      <c r="F160" s="241" t="s">
        <v>936</v>
      </c>
      <c r="G160" s="126" t="s">
        <v>937</v>
      </c>
      <c r="H160" s="276" t="s">
        <v>938</v>
      </c>
      <c r="I160" s="126" t="s">
        <v>18529</v>
      </c>
    </row>
    <row r="161" spans="1:9" ht="28.5">
      <c r="A161" s="126" t="str">
        <f t="shared" si="3"/>
        <v>DeclarationB25</v>
      </c>
      <c r="B161" s="126" t="s">
        <v>821</v>
      </c>
      <c r="C161" s="126" t="s">
        <v>18608</v>
      </c>
      <c r="D161" s="126" t="s">
        <v>939</v>
      </c>
      <c r="E161" s="240" t="s">
        <v>940</v>
      </c>
      <c r="F161" s="241" t="s">
        <v>941</v>
      </c>
      <c r="G161" s="126" t="s">
        <v>942</v>
      </c>
      <c r="H161" s="276" t="s">
        <v>943</v>
      </c>
      <c r="I161" s="126" t="s">
        <v>18530</v>
      </c>
    </row>
    <row r="162" spans="1:9" ht="28.5">
      <c r="A162" s="126" t="str">
        <f t="shared" si="3"/>
        <v>DeclarationB26</v>
      </c>
      <c r="B162" s="126" t="s">
        <v>821</v>
      </c>
      <c r="C162" s="126" t="s">
        <v>18609</v>
      </c>
      <c r="D162" s="126" t="s">
        <v>944</v>
      </c>
      <c r="E162" s="240" t="s">
        <v>945</v>
      </c>
      <c r="F162" s="241" t="s">
        <v>946</v>
      </c>
      <c r="G162" s="126" t="s">
        <v>947</v>
      </c>
      <c r="H162" s="276" t="s">
        <v>948</v>
      </c>
      <c r="I162" s="126" t="s">
        <v>18531</v>
      </c>
    </row>
    <row r="163" spans="1:9" ht="28.5">
      <c r="A163" s="126" t="str">
        <f t="shared" si="3"/>
        <v>DeclarationB28</v>
      </c>
      <c r="B163" s="126" t="s">
        <v>821</v>
      </c>
      <c r="C163" s="126" t="s">
        <v>18610</v>
      </c>
      <c r="D163" s="126" t="s">
        <v>949</v>
      </c>
      <c r="E163" s="240" t="s">
        <v>950</v>
      </c>
      <c r="F163" s="241" t="s">
        <v>951</v>
      </c>
      <c r="G163" s="126" t="s">
        <v>952</v>
      </c>
      <c r="H163" s="276" t="s">
        <v>953</v>
      </c>
      <c r="I163" s="126" t="s">
        <v>18532</v>
      </c>
    </row>
    <row r="164" spans="1:9" ht="49.5">
      <c r="A164" s="126" t="str">
        <f t="shared" si="3"/>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3"/>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3"/>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3"/>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3"/>
        <v>DeclarationB77</v>
      </c>
      <c r="B168" s="126" t="s">
        <v>821</v>
      </c>
      <c r="C168" s="126" t="s">
        <v>18619</v>
      </c>
      <c r="D168" s="126" t="s">
        <v>954</v>
      </c>
      <c r="E168" s="240" t="s">
        <v>955</v>
      </c>
      <c r="F168" s="271" t="s">
        <v>956</v>
      </c>
      <c r="G168" s="126" t="s">
        <v>957</v>
      </c>
      <c r="H168" s="276" t="s">
        <v>958</v>
      </c>
      <c r="I168" s="126" t="s">
        <v>18593</v>
      </c>
    </row>
    <row r="169" spans="1:9" ht="42.75">
      <c r="A169" s="126" t="str">
        <f t="shared" si="3"/>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3"/>
        <v>DeclarationB101</v>
      </c>
      <c r="B170" s="126" t="s">
        <v>821</v>
      </c>
      <c r="C170" s="126" t="s">
        <v>18621</v>
      </c>
      <c r="D170" s="126" t="s">
        <v>959</v>
      </c>
      <c r="E170" s="244" t="s">
        <v>960</v>
      </c>
      <c r="F170" s="241" t="s">
        <v>961</v>
      </c>
      <c r="G170" s="126" t="s">
        <v>962</v>
      </c>
      <c r="H170" s="276" t="s">
        <v>963</v>
      </c>
      <c r="I170" s="126" t="s">
        <v>18594</v>
      </c>
    </row>
    <row r="171" spans="1:9" ht="28.5">
      <c r="A171" s="126" t="str">
        <f t="shared" si="3"/>
        <v>DeclarationB113</v>
      </c>
      <c r="B171" s="126" t="s">
        <v>821</v>
      </c>
      <c r="C171" s="126" t="s">
        <v>18622</v>
      </c>
      <c r="D171" s="126" t="s">
        <v>964</v>
      </c>
      <c r="E171" s="240" t="s">
        <v>965</v>
      </c>
      <c r="F171" s="241" t="s">
        <v>966</v>
      </c>
      <c r="G171" s="126" t="s">
        <v>967</v>
      </c>
      <c r="H171" s="276" t="s">
        <v>968</v>
      </c>
      <c r="I171" s="126" t="s">
        <v>18541</v>
      </c>
    </row>
    <row r="172" spans="1:9" ht="42.75">
      <c r="A172" s="126" t="str">
        <f t="shared" si="3"/>
        <v>DeclarationB115</v>
      </c>
      <c r="B172" s="126" t="s">
        <v>821</v>
      </c>
      <c r="C172" s="126" t="s">
        <v>18623</v>
      </c>
      <c r="D172" s="126" t="s">
        <v>969</v>
      </c>
      <c r="E172" s="240" t="s">
        <v>12187</v>
      </c>
      <c r="F172" s="271" t="s">
        <v>970</v>
      </c>
      <c r="G172" s="126" t="s">
        <v>971</v>
      </c>
      <c r="H172" s="276" t="s">
        <v>972</v>
      </c>
      <c r="I172" s="126" t="s">
        <v>18536</v>
      </c>
    </row>
    <row r="173" spans="1:9" ht="57">
      <c r="A173" s="126" t="str">
        <f t="shared" si="3"/>
        <v>DeclarationB117</v>
      </c>
      <c r="B173" s="126" t="s">
        <v>821</v>
      </c>
      <c r="C173" s="126" t="s">
        <v>18624</v>
      </c>
      <c r="D173" s="126" t="s">
        <v>973</v>
      </c>
      <c r="E173" s="240" t="s">
        <v>12188</v>
      </c>
      <c r="F173" s="241" t="s">
        <v>974</v>
      </c>
      <c r="G173" s="126" t="s">
        <v>975</v>
      </c>
      <c r="H173" s="276" t="s">
        <v>976</v>
      </c>
      <c r="I173" s="126" t="s">
        <v>18537</v>
      </c>
    </row>
    <row r="174" spans="1:9" ht="57">
      <c r="A174" s="126" t="str">
        <f t="shared" si="3"/>
        <v>Declaration</v>
      </c>
      <c r="B174" s="126" t="s">
        <v>821</v>
      </c>
      <c r="D174" s="126" t="s">
        <v>977</v>
      </c>
      <c r="E174" s="240" t="s">
        <v>978</v>
      </c>
      <c r="F174" s="260" t="s">
        <v>979</v>
      </c>
      <c r="G174" s="126" t="s">
        <v>980</v>
      </c>
      <c r="H174" s="276" t="s">
        <v>981</v>
      </c>
      <c r="I174" s="126"/>
    </row>
    <row r="175" spans="1:9" ht="71.25">
      <c r="A175" s="126" t="str">
        <f t="shared" si="3"/>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3"/>
        <v>DeclarationB131</v>
      </c>
      <c r="B176" s="126" t="s">
        <v>821</v>
      </c>
      <c r="C176" s="126" t="s">
        <v>18626</v>
      </c>
      <c r="D176" s="126" t="s">
        <v>982</v>
      </c>
      <c r="E176" s="240" t="s">
        <v>12189</v>
      </c>
      <c r="F176" s="241" t="s">
        <v>983</v>
      </c>
      <c r="G176" s="126" t="s">
        <v>984</v>
      </c>
      <c r="H176" s="282" t="s">
        <v>985</v>
      </c>
      <c r="I176" s="126" t="s">
        <v>18533</v>
      </c>
    </row>
    <row r="177" spans="1:9" ht="42.75">
      <c r="A177" s="126" t="str">
        <f t="shared" si="3"/>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3"/>
        <v>DeclarationB135</v>
      </c>
      <c r="B178" s="126" t="s">
        <v>821</v>
      </c>
      <c r="C178" s="126" t="s">
        <v>18628</v>
      </c>
      <c r="D178" s="126" t="s">
        <v>986</v>
      </c>
      <c r="E178" s="240" t="s">
        <v>12190</v>
      </c>
      <c r="F178" s="241" t="s">
        <v>987</v>
      </c>
      <c r="G178" s="126" t="s">
        <v>988</v>
      </c>
      <c r="H178" s="276" t="s">
        <v>989</v>
      </c>
      <c r="I178" s="126" t="s">
        <v>18535</v>
      </c>
    </row>
    <row r="179" spans="1:9" ht="28.5">
      <c r="A179" s="126" t="str">
        <f t="shared" si="3"/>
        <v>DeclarationB137</v>
      </c>
      <c r="B179" s="126" t="s">
        <v>821</v>
      </c>
      <c r="C179" s="126" t="s">
        <v>18629</v>
      </c>
      <c r="D179" s="126" t="s">
        <v>990</v>
      </c>
      <c r="E179" s="240" t="s">
        <v>991</v>
      </c>
      <c r="F179" s="241" t="s">
        <v>992</v>
      </c>
      <c r="G179" s="126" t="s">
        <v>993</v>
      </c>
      <c r="H179" s="282" t="s">
        <v>994</v>
      </c>
      <c r="I179" s="126" t="s">
        <v>18534</v>
      </c>
    </row>
    <row r="180" spans="1:9" ht="28.5">
      <c r="A180" s="126" t="str">
        <f t="shared" si="3"/>
        <v>DeclarationD29</v>
      </c>
      <c r="B180" s="126" t="s">
        <v>821</v>
      </c>
      <c r="C180" s="126" t="s">
        <v>18614</v>
      </c>
      <c r="D180" s="126" t="s">
        <v>995</v>
      </c>
      <c r="E180" s="240" t="s">
        <v>996</v>
      </c>
      <c r="F180" s="241" t="s">
        <v>996</v>
      </c>
      <c r="G180" s="126" t="s">
        <v>997</v>
      </c>
      <c r="H180" s="276" t="s">
        <v>998</v>
      </c>
      <c r="I180" s="126" t="s">
        <v>18542</v>
      </c>
    </row>
    <row r="181" spans="1:9" ht="28.5">
      <c r="A181" s="126" t="str">
        <f t="shared" si="3"/>
        <v>DeclarationB114</v>
      </c>
      <c r="B181" s="126" t="s">
        <v>821</v>
      </c>
      <c r="C181" s="126" t="s">
        <v>18646</v>
      </c>
      <c r="D181" s="126" t="s">
        <v>999</v>
      </c>
      <c r="E181" s="240" t="s">
        <v>1000</v>
      </c>
      <c r="F181" s="241" t="s">
        <v>1001</v>
      </c>
      <c r="G181" s="126" t="s">
        <v>1002</v>
      </c>
      <c r="H181" s="276" t="s">
        <v>999</v>
      </c>
      <c r="I181" s="126" t="s">
        <v>18543</v>
      </c>
    </row>
    <row r="182" spans="1:9" ht="28.5">
      <c r="A182" s="126" t="str">
        <f t="shared" si="3"/>
        <v>DeclarationG29</v>
      </c>
      <c r="B182" s="126" t="s">
        <v>821</v>
      </c>
      <c r="C182" s="126" t="s">
        <v>18630</v>
      </c>
      <c r="D182" s="126" t="s">
        <v>1003</v>
      </c>
      <c r="E182" s="240" t="s">
        <v>1004</v>
      </c>
      <c r="F182" s="241" t="s">
        <v>1005</v>
      </c>
      <c r="G182" s="126" t="s">
        <v>1006</v>
      </c>
      <c r="H182" s="276" t="s">
        <v>1007</v>
      </c>
      <c r="I182" s="188" t="s">
        <v>18544</v>
      </c>
    </row>
    <row r="183" spans="1:9" ht="409.5">
      <c r="A183" s="126" t="str">
        <f t="shared" si="3"/>
        <v>Smelter Look-upA1</v>
      </c>
      <c r="B183" s="126" t="s">
        <v>1019</v>
      </c>
      <c r="C183" s="126" t="s">
        <v>368</v>
      </c>
      <c r="D183" s="126" t="s">
        <v>1020</v>
      </c>
      <c r="E183" s="240" t="s">
        <v>1021</v>
      </c>
      <c r="F183" s="271" t="s">
        <v>1022</v>
      </c>
      <c r="G183" s="126" t="s">
        <v>1023</v>
      </c>
      <c r="H183" s="276" t="s">
        <v>1024</v>
      </c>
      <c r="I183" s="126" t="s">
        <v>18548</v>
      </c>
    </row>
    <row r="184" spans="1:9" ht="28.5">
      <c r="A184" s="126" t="str">
        <f t="shared" si="3"/>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3"/>
        <v>Smelter Look-upB4</v>
      </c>
      <c r="B185" s="126" t="s">
        <v>1019</v>
      </c>
      <c r="C185" s="126" t="s">
        <v>619</v>
      </c>
      <c r="D185" s="126" t="s">
        <v>1030</v>
      </c>
      <c r="E185" s="274" t="s">
        <v>1031</v>
      </c>
      <c r="F185" s="271" t="s">
        <v>1032</v>
      </c>
      <c r="G185" s="126" t="s">
        <v>1033</v>
      </c>
      <c r="H185" s="276" t="s">
        <v>1034</v>
      </c>
      <c r="I185" s="188" t="s">
        <v>18550</v>
      </c>
    </row>
    <row r="186" spans="1:9" ht="28.5">
      <c r="A186" s="126" t="str">
        <f t="shared" si="3"/>
        <v>Smelter Look-up</v>
      </c>
      <c r="B186" s="126" t="s">
        <v>1019</v>
      </c>
      <c r="D186" s="126" t="s">
        <v>1035</v>
      </c>
      <c r="E186" s="382"/>
      <c r="F186" s="241" t="s">
        <v>1036</v>
      </c>
      <c r="G186" s="126" t="s">
        <v>1037</v>
      </c>
      <c r="H186" s="276" t="s">
        <v>1038</v>
      </c>
      <c r="I186" s="188" t="s">
        <v>18551</v>
      </c>
    </row>
    <row r="187" spans="1:9" ht="28.5">
      <c r="A187" s="126" t="str">
        <f t="shared" si="3"/>
        <v>Smelter Look-upC4</v>
      </c>
      <c r="B187" s="126" t="s">
        <v>1019</v>
      </c>
      <c r="C187" s="126" t="s">
        <v>733</v>
      </c>
      <c r="D187" s="126" t="s">
        <v>1039</v>
      </c>
      <c r="E187" s="261" t="s">
        <v>1040</v>
      </c>
      <c r="F187" s="241" t="s">
        <v>1041</v>
      </c>
      <c r="G187" s="126" t="s">
        <v>1042</v>
      </c>
      <c r="H187" s="276" t="s">
        <v>1043</v>
      </c>
      <c r="I187" s="188" t="s">
        <v>18552</v>
      </c>
    </row>
    <row r="188" spans="1:9" ht="28.5">
      <c r="A188" s="126" t="str">
        <f t="shared" si="3"/>
        <v>Smelter Look-upD4</v>
      </c>
      <c r="B188" s="126" t="s">
        <v>1019</v>
      </c>
      <c r="C188" s="126" t="s">
        <v>1044</v>
      </c>
      <c r="D188" s="126" t="s">
        <v>1045</v>
      </c>
      <c r="E188" s="261"/>
      <c r="F188" s="241" t="s">
        <v>1046</v>
      </c>
      <c r="G188" s="126" t="s">
        <v>1047</v>
      </c>
      <c r="H188" s="276" t="s">
        <v>1048</v>
      </c>
      <c r="I188" s="188" t="s">
        <v>18553</v>
      </c>
    </row>
    <row r="189" spans="1:9" ht="28.5">
      <c r="A189" s="126" t="str">
        <f t="shared" si="3"/>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3"/>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3"/>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3"/>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3"/>
        <v>Smelter Look-upI4</v>
      </c>
      <c r="B193" s="126" t="s">
        <v>1019</v>
      </c>
      <c r="C193" s="126" t="s">
        <v>840</v>
      </c>
      <c r="D193" s="126" t="s">
        <v>1073</v>
      </c>
      <c r="E193" s="240" t="s">
        <v>1074</v>
      </c>
      <c r="F193" s="241" t="s">
        <v>1075</v>
      </c>
      <c r="G193" s="126" t="s">
        <v>1076</v>
      </c>
      <c r="H193" s="276" t="s">
        <v>1077</v>
      </c>
      <c r="I193" s="188" t="s">
        <v>18558</v>
      </c>
    </row>
    <row r="194" spans="1:9">
      <c r="A194" s="126" t="str">
        <f t="shared" si="3"/>
        <v>Smelter ListA4</v>
      </c>
      <c r="B194" s="126" t="s">
        <v>1078</v>
      </c>
      <c r="C194" s="126" t="s">
        <v>1025</v>
      </c>
      <c r="D194" s="126" t="s">
        <v>1079</v>
      </c>
      <c r="E194" s="240" t="s">
        <v>1080</v>
      </c>
      <c r="F194" s="241" t="s">
        <v>1081</v>
      </c>
      <c r="G194" s="126" t="s">
        <v>1082</v>
      </c>
      <c r="H194" s="276" t="s">
        <v>1083</v>
      </c>
      <c r="I194" s="188" t="s">
        <v>18559</v>
      </c>
    </row>
    <row r="195" spans="1:9">
      <c r="A195" s="126" t="str">
        <f t="shared" si="3"/>
        <v>Smelter ListB4</v>
      </c>
      <c r="B195" s="126" t="s">
        <v>1078</v>
      </c>
      <c r="C195" s="126" t="s">
        <v>619</v>
      </c>
      <c r="D195" s="126" t="s">
        <v>1084</v>
      </c>
      <c r="E195" s="240" t="s">
        <v>19592</v>
      </c>
      <c r="F195" s="241" t="s">
        <v>1085</v>
      </c>
      <c r="G195" s="126" t="s">
        <v>1086</v>
      </c>
      <c r="H195" s="276" t="s">
        <v>1087</v>
      </c>
      <c r="I195" s="188" t="s">
        <v>19586</v>
      </c>
    </row>
    <row r="196" spans="1:9" ht="28.5">
      <c r="A196" s="126" t="str">
        <f t="shared" si="3"/>
        <v>Smelter ListC4</v>
      </c>
      <c r="B196" s="126" t="s">
        <v>1078</v>
      </c>
      <c r="C196" s="126" t="s">
        <v>733</v>
      </c>
      <c r="D196" s="126" t="s">
        <v>1030</v>
      </c>
      <c r="E196" s="274" t="s">
        <v>1031</v>
      </c>
      <c r="F196" s="271" t="s">
        <v>1032</v>
      </c>
      <c r="G196" s="126" t="s">
        <v>1033</v>
      </c>
      <c r="H196" s="276" t="s">
        <v>1034</v>
      </c>
      <c r="I196" s="188" t="s">
        <v>18550</v>
      </c>
    </row>
    <row r="197" spans="1:9" ht="28.5">
      <c r="A197" s="126" t="str">
        <f t="shared" si="3"/>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3"/>
        <v>Smelter ListE4</v>
      </c>
      <c r="B198" s="126" t="s">
        <v>1078</v>
      </c>
      <c r="C198" s="126" t="s">
        <v>1049</v>
      </c>
      <c r="D198" s="126" t="s">
        <v>1088</v>
      </c>
      <c r="E198" s="240" t="s">
        <v>1089</v>
      </c>
      <c r="F198" s="241" t="s">
        <v>1090</v>
      </c>
      <c r="G198" s="126" t="s">
        <v>1091</v>
      </c>
      <c r="H198" s="276" t="s">
        <v>1092</v>
      </c>
      <c r="I198" s="188" t="s">
        <v>18560</v>
      </c>
    </row>
    <row r="199" spans="1:9" ht="28.5">
      <c r="A199" s="126" t="str">
        <f t="shared" si="3"/>
        <v>Smelter ListH4</v>
      </c>
      <c r="B199" s="126" t="s">
        <v>1078</v>
      </c>
      <c r="C199" s="126" t="s">
        <v>1067</v>
      </c>
      <c r="D199" s="126" t="s">
        <v>1062</v>
      </c>
      <c r="E199" s="240" t="s">
        <v>1063</v>
      </c>
      <c r="F199" s="241" t="s">
        <v>1064</v>
      </c>
      <c r="G199" s="126" t="s">
        <v>1065</v>
      </c>
      <c r="H199" s="276" t="s">
        <v>1066</v>
      </c>
      <c r="I199" s="188" t="s">
        <v>18556</v>
      </c>
    </row>
    <row r="200" spans="1:9">
      <c r="A200" s="126" t="str">
        <f t="shared" si="3"/>
        <v>Smelter ListI4</v>
      </c>
      <c r="B200" s="126" t="s">
        <v>1078</v>
      </c>
      <c r="C200" s="126" t="s">
        <v>840</v>
      </c>
      <c r="D200" s="126" t="s">
        <v>1068</v>
      </c>
      <c r="E200" s="240" t="s">
        <v>1069</v>
      </c>
      <c r="F200" s="241" t="s">
        <v>1070</v>
      </c>
      <c r="G200" s="126" t="s">
        <v>1071</v>
      </c>
      <c r="H200" s="276" t="s">
        <v>1072</v>
      </c>
      <c r="I200" s="188" t="s">
        <v>18557</v>
      </c>
    </row>
    <row r="201" spans="1:9">
      <c r="A201" s="126" t="str">
        <f t="shared" si="3"/>
        <v>Smelter ListJ4</v>
      </c>
      <c r="B201" s="126" t="s">
        <v>1078</v>
      </c>
      <c r="C201" s="126" t="s">
        <v>1093</v>
      </c>
      <c r="D201" s="126" t="s">
        <v>1073</v>
      </c>
      <c r="E201" s="240" t="s">
        <v>1074</v>
      </c>
      <c r="F201" s="241" t="s">
        <v>1075</v>
      </c>
      <c r="G201" s="126" t="s">
        <v>1076</v>
      </c>
      <c r="H201" s="276" t="s">
        <v>1077</v>
      </c>
      <c r="I201" s="188" t="s">
        <v>18558</v>
      </c>
    </row>
    <row r="202" spans="1:9">
      <c r="A202" s="126" t="str">
        <f t="shared" si="3"/>
        <v>Smelter ListK4</v>
      </c>
      <c r="B202" s="126" t="s">
        <v>1078</v>
      </c>
      <c r="C202" s="126" t="s">
        <v>1094</v>
      </c>
      <c r="D202" s="126" t="s">
        <v>1095</v>
      </c>
      <c r="E202" s="240" t="s">
        <v>1096</v>
      </c>
      <c r="F202" s="241" t="s">
        <v>1097</v>
      </c>
      <c r="G202" s="126" t="s">
        <v>1098</v>
      </c>
      <c r="H202" s="276" t="s">
        <v>1099</v>
      </c>
      <c r="I202" s="188" t="s">
        <v>18561</v>
      </c>
    </row>
    <row r="203" spans="1:9">
      <c r="A203" s="126" t="str">
        <f t="shared" si="3"/>
        <v>Smelter ListL4</v>
      </c>
      <c r="B203" s="126" t="s">
        <v>1078</v>
      </c>
      <c r="C203" s="126" t="s">
        <v>1100</v>
      </c>
      <c r="D203" s="126" t="s">
        <v>1101</v>
      </c>
      <c r="E203" s="240" t="s">
        <v>1102</v>
      </c>
      <c r="F203" s="241" t="s">
        <v>1103</v>
      </c>
      <c r="G203" s="126" t="s">
        <v>1104</v>
      </c>
      <c r="H203" s="276" t="s">
        <v>1105</v>
      </c>
      <c r="I203" s="188" t="s">
        <v>18562</v>
      </c>
    </row>
    <row r="204" spans="1:9" ht="28.5">
      <c r="A204" s="126" t="str">
        <f t="shared" si="3"/>
        <v>Smelter ListM4</v>
      </c>
      <c r="B204" s="126" t="s">
        <v>1078</v>
      </c>
      <c r="C204" s="126" t="s">
        <v>1106</v>
      </c>
      <c r="D204" s="126" t="s">
        <v>1107</v>
      </c>
      <c r="E204" s="240" t="s">
        <v>1108</v>
      </c>
      <c r="F204" s="241" t="s">
        <v>1109</v>
      </c>
      <c r="G204" s="126" t="s">
        <v>1110</v>
      </c>
      <c r="H204" s="276" t="s">
        <v>1111</v>
      </c>
      <c r="I204" s="188" t="s">
        <v>18563</v>
      </c>
    </row>
    <row r="205" spans="1:9" ht="28.5">
      <c r="A205" s="126" t="str">
        <f t="shared" si="3"/>
        <v>Smelter ListN4</v>
      </c>
      <c r="B205" s="126" t="s">
        <v>1078</v>
      </c>
      <c r="C205" s="126" t="s">
        <v>1112</v>
      </c>
      <c r="D205" s="126" t="s">
        <v>1113</v>
      </c>
      <c r="E205" s="240" t="s">
        <v>1114</v>
      </c>
      <c r="F205" s="241" t="s">
        <v>1115</v>
      </c>
      <c r="G205" s="126" t="s">
        <v>1116</v>
      </c>
      <c r="H205" s="276" t="s">
        <v>1117</v>
      </c>
      <c r="I205" s="126" t="s">
        <v>18564</v>
      </c>
    </row>
    <row r="206" spans="1:9" ht="42.75">
      <c r="A206" s="126" t="str">
        <f t="shared" si="3"/>
        <v>Smelter ListO4</v>
      </c>
      <c r="B206" s="126" t="s">
        <v>1078</v>
      </c>
      <c r="C206" s="126" t="s">
        <v>1118</v>
      </c>
      <c r="D206" s="126" t="s">
        <v>1119</v>
      </c>
      <c r="E206" s="240" t="s">
        <v>1120</v>
      </c>
      <c r="F206" s="241" t="s">
        <v>1121</v>
      </c>
      <c r="G206" s="126" t="s">
        <v>1122</v>
      </c>
      <c r="H206" s="276" t="s">
        <v>1123</v>
      </c>
      <c r="I206" s="126" t="s">
        <v>18565</v>
      </c>
    </row>
    <row r="207" spans="1:9" ht="28.5">
      <c r="A207" s="126" t="str">
        <f t="shared" si="3"/>
        <v>Smelter ListP4</v>
      </c>
      <c r="B207" s="126" t="s">
        <v>1078</v>
      </c>
      <c r="C207" s="126" t="s">
        <v>1124</v>
      </c>
      <c r="D207" s="126" t="s">
        <v>1125</v>
      </c>
      <c r="E207" s="240" t="s">
        <v>1126</v>
      </c>
      <c r="F207" s="241" t="s">
        <v>1127</v>
      </c>
      <c r="G207" s="126" t="s">
        <v>1128</v>
      </c>
      <c r="H207" s="276" t="s">
        <v>1129</v>
      </c>
      <c r="I207" s="126" t="s">
        <v>18566</v>
      </c>
    </row>
    <row r="208" spans="1:9" ht="28.5">
      <c r="A208" s="126" t="str">
        <f t="shared" si="3"/>
        <v>Smelter ListQ4</v>
      </c>
      <c r="B208" s="126" t="s">
        <v>1078</v>
      </c>
      <c r="C208" s="126" t="s">
        <v>1130</v>
      </c>
      <c r="D208" s="126" t="s">
        <v>1003</v>
      </c>
      <c r="E208" s="240" t="s">
        <v>1004</v>
      </c>
      <c r="F208" s="241" t="s">
        <v>1005</v>
      </c>
      <c r="G208" s="126" t="s">
        <v>1006</v>
      </c>
      <c r="H208" s="276" t="s">
        <v>1007</v>
      </c>
      <c r="I208" s="126" t="s">
        <v>18544</v>
      </c>
    </row>
    <row r="209" spans="1:9" ht="28.5">
      <c r="A209" s="126" t="str">
        <f t="shared" si="3"/>
        <v>Smelter ListJ2</v>
      </c>
      <c r="B209" s="126" t="s">
        <v>1078</v>
      </c>
      <c r="C209" s="126" t="s">
        <v>1131</v>
      </c>
      <c r="D209" s="126" t="s">
        <v>1132</v>
      </c>
      <c r="E209" s="240" t="s">
        <v>1133</v>
      </c>
      <c r="F209" s="241" t="s">
        <v>1134</v>
      </c>
      <c r="G209" s="126" t="s">
        <v>1135</v>
      </c>
      <c r="H209" s="276" t="s">
        <v>1136</v>
      </c>
      <c r="I209" s="126" t="s">
        <v>18567</v>
      </c>
    </row>
    <row r="210" spans="1:9" ht="27">
      <c r="A210" s="126" t="str">
        <f t="shared" si="3"/>
        <v>Smelter ListB2</v>
      </c>
      <c r="B210" s="126" t="s">
        <v>1078</v>
      </c>
      <c r="C210" s="126" t="s">
        <v>608</v>
      </c>
      <c r="D210" s="263" t="s">
        <v>1137</v>
      </c>
      <c r="E210" s="240" t="s">
        <v>1138</v>
      </c>
      <c r="F210" s="241" t="s">
        <v>1139</v>
      </c>
      <c r="G210" s="263" t="s">
        <v>1140</v>
      </c>
      <c r="H210" s="276" t="s">
        <v>1141</v>
      </c>
      <c r="I210" s="126" t="s">
        <v>18568</v>
      </c>
    </row>
    <row r="211" spans="1:9" ht="409.5">
      <c r="A211" s="126" t="str">
        <f t="shared" si="3"/>
        <v>Smelter ListB3</v>
      </c>
      <c r="B211" s="126" t="s">
        <v>1078</v>
      </c>
      <c r="C211" s="126" t="s">
        <v>613</v>
      </c>
      <c r="D211" s="263" t="s">
        <v>19323</v>
      </c>
      <c r="E211" s="275" t="s">
        <v>1142</v>
      </c>
      <c r="F211" s="271" t="s">
        <v>1143</v>
      </c>
      <c r="G211" s="264" t="s">
        <v>1144</v>
      </c>
      <c r="H211" s="276" t="s">
        <v>1145</v>
      </c>
      <c r="I211" s="126" t="s">
        <v>18569</v>
      </c>
    </row>
    <row r="212" spans="1:9">
      <c r="A212" s="126" t="str">
        <f t="shared" si="3"/>
        <v>Smelter ListF4</v>
      </c>
      <c r="B212" s="126" t="s">
        <v>1078</v>
      </c>
      <c r="C212" s="126" t="s">
        <v>1055</v>
      </c>
      <c r="D212" s="126" t="s">
        <v>1146</v>
      </c>
      <c r="E212" s="240" t="s">
        <v>1147</v>
      </c>
      <c r="F212" s="241" t="s">
        <v>718</v>
      </c>
      <c r="G212" s="126" t="s">
        <v>1148</v>
      </c>
      <c r="H212" s="276" t="s">
        <v>1149</v>
      </c>
      <c r="I212" s="126" t="s">
        <v>18570</v>
      </c>
    </row>
    <row r="213" spans="1:9" ht="28.5">
      <c r="A213" s="126" t="str">
        <f t="shared" si="3"/>
        <v>Smelter ListG4</v>
      </c>
      <c r="B213" s="126" t="s">
        <v>1078</v>
      </c>
      <c r="C213" s="126" t="s">
        <v>1061</v>
      </c>
      <c r="D213" s="126" t="s">
        <v>1056</v>
      </c>
      <c r="E213" s="240" t="s">
        <v>1057</v>
      </c>
      <c r="F213" s="241" t="s">
        <v>1058</v>
      </c>
      <c r="G213" s="126" t="s">
        <v>1150</v>
      </c>
      <c r="H213" s="276" t="s">
        <v>1060</v>
      </c>
      <c r="I213" s="126" t="s">
        <v>18555</v>
      </c>
    </row>
    <row r="214" spans="1:9" ht="28.5">
      <c r="A214" s="126" t="str">
        <f t="shared" si="3"/>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4">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4"/>
        <v>Smelter ListAH7</v>
      </c>
      <c r="B216" s="126" t="s">
        <v>1078</v>
      </c>
      <c r="C216" s="126" t="s">
        <v>1153</v>
      </c>
      <c r="D216" s="126" t="s">
        <v>26</v>
      </c>
      <c r="E216" s="240" t="s">
        <v>1015</v>
      </c>
      <c r="F216" s="241" t="s">
        <v>1016</v>
      </c>
      <c r="G216" s="126" t="s">
        <v>1017</v>
      </c>
      <c r="H216" s="276" t="s">
        <v>1018</v>
      </c>
      <c r="I216" s="126" t="s">
        <v>18547</v>
      </c>
    </row>
    <row r="217" spans="1:9" ht="42.75">
      <c r="A217" s="126" t="str">
        <f t="shared" si="4"/>
        <v>CheckerA1</v>
      </c>
      <c r="B217" s="126" t="s">
        <v>1154</v>
      </c>
      <c r="C217" s="126" t="s">
        <v>368</v>
      </c>
      <c r="D217" s="126" t="s">
        <v>1155</v>
      </c>
      <c r="E217" s="240" t="s">
        <v>1156</v>
      </c>
      <c r="F217" s="241" t="s">
        <v>1157</v>
      </c>
      <c r="G217" s="126" t="s">
        <v>1158</v>
      </c>
      <c r="H217" s="276" t="s">
        <v>1159</v>
      </c>
      <c r="I217" s="126" t="s">
        <v>18571</v>
      </c>
    </row>
    <row r="218" spans="1:9">
      <c r="A218" s="126" t="str">
        <f t="shared" si="4"/>
        <v>CheckerD1</v>
      </c>
      <c r="B218" s="126" t="s">
        <v>1154</v>
      </c>
      <c r="C218" s="126" t="s">
        <v>1160</v>
      </c>
      <c r="D218" s="126" t="s">
        <v>1161</v>
      </c>
      <c r="E218" s="240" t="s">
        <v>1162</v>
      </c>
      <c r="F218" s="241" t="s">
        <v>1163</v>
      </c>
      <c r="G218" s="126" t="s">
        <v>1164</v>
      </c>
      <c r="H218" s="276" t="s">
        <v>1165</v>
      </c>
      <c r="I218" s="126" t="s">
        <v>18572</v>
      </c>
    </row>
    <row r="219" spans="1:9">
      <c r="A219" s="126" t="str">
        <f t="shared" si="4"/>
        <v>CheckerA3</v>
      </c>
      <c r="B219" s="126" t="s">
        <v>1154</v>
      </c>
      <c r="C219" s="126" t="s">
        <v>377</v>
      </c>
      <c r="D219" s="126" t="s">
        <v>1166</v>
      </c>
      <c r="E219" s="240" t="s">
        <v>1167</v>
      </c>
      <c r="F219" s="241" t="s">
        <v>1168</v>
      </c>
      <c r="G219" s="126" t="s">
        <v>1169</v>
      </c>
      <c r="H219" s="276" t="s">
        <v>1170</v>
      </c>
      <c r="I219" s="126" t="s">
        <v>18573</v>
      </c>
    </row>
    <row r="220" spans="1:9">
      <c r="A220" s="126" t="str">
        <f t="shared" si="4"/>
        <v>CheckerB3</v>
      </c>
      <c r="B220" s="126" t="s">
        <v>1154</v>
      </c>
      <c r="C220" s="126" t="s">
        <v>613</v>
      </c>
      <c r="D220" s="126" t="s">
        <v>1171</v>
      </c>
      <c r="E220" s="240" t="s">
        <v>1172</v>
      </c>
      <c r="F220" s="241" t="s">
        <v>996</v>
      </c>
      <c r="G220" s="126" t="s">
        <v>1173</v>
      </c>
      <c r="H220" s="276" t="s">
        <v>1174</v>
      </c>
      <c r="I220" s="126" t="s">
        <v>18574</v>
      </c>
    </row>
    <row r="221" spans="1:9">
      <c r="A221" s="126" t="str">
        <f t="shared" si="4"/>
        <v>CheckerC3</v>
      </c>
      <c r="B221" s="126" t="s">
        <v>1154</v>
      </c>
      <c r="C221" s="126" t="s">
        <v>727</v>
      </c>
      <c r="D221" s="126" t="s">
        <v>1175</v>
      </c>
      <c r="E221" s="240" t="s">
        <v>1176</v>
      </c>
      <c r="F221" s="241" t="s">
        <v>1177</v>
      </c>
      <c r="G221" s="126" t="s">
        <v>1178</v>
      </c>
      <c r="H221" s="276" t="s">
        <v>1179</v>
      </c>
      <c r="I221" s="126" t="s">
        <v>18575</v>
      </c>
    </row>
    <row r="222" spans="1:9">
      <c r="A222" s="126" t="str">
        <f t="shared" si="4"/>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4"/>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4"/>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4"/>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4"/>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4"/>
        <v>CheckerCOMP</v>
      </c>
      <c r="B227" s="126" t="s">
        <v>1154</v>
      </c>
      <c r="C227" s="126" t="s">
        <v>1196</v>
      </c>
      <c r="D227" s="126" t="s">
        <v>1197</v>
      </c>
      <c r="E227" s="240" t="s">
        <v>1198</v>
      </c>
      <c r="F227" s="241" t="s">
        <v>1199</v>
      </c>
      <c r="G227" s="126" t="s">
        <v>1200</v>
      </c>
      <c r="H227" s="276" t="s">
        <v>1201</v>
      </c>
      <c r="I227" s="126" t="s">
        <v>18578</v>
      </c>
    </row>
    <row r="228" spans="1:9" ht="28.5">
      <c r="A228" s="126" t="str">
        <f t="shared" si="4"/>
        <v>CheckerJ4</v>
      </c>
      <c r="B228" s="126" t="s">
        <v>1154</v>
      </c>
      <c r="C228" s="126" t="s">
        <v>1093</v>
      </c>
      <c r="D228" s="126" t="s">
        <v>1202</v>
      </c>
      <c r="E228" s="240" t="s">
        <v>1203</v>
      </c>
      <c r="F228" s="241" t="s">
        <v>1204</v>
      </c>
      <c r="G228" s="126" t="s">
        <v>1205</v>
      </c>
      <c r="H228" s="276" t="s">
        <v>1206</v>
      </c>
      <c r="I228" s="126" t="s">
        <v>18579</v>
      </c>
    </row>
    <row r="229" spans="1:9" ht="28.5">
      <c r="A229" s="126" t="str">
        <f t="shared" si="4"/>
        <v>CheckerJ5</v>
      </c>
      <c r="B229" s="126" t="s">
        <v>1154</v>
      </c>
      <c r="C229" s="126" t="s">
        <v>1207</v>
      </c>
      <c r="D229" s="126" t="s">
        <v>1208</v>
      </c>
      <c r="E229" s="240" t="s">
        <v>1209</v>
      </c>
      <c r="F229" s="241" t="s">
        <v>1210</v>
      </c>
      <c r="G229" s="126" t="s">
        <v>1211</v>
      </c>
      <c r="H229" s="276" t="s">
        <v>1212</v>
      </c>
      <c r="I229" s="126" t="s">
        <v>18580</v>
      </c>
    </row>
    <row r="230" spans="1:9" ht="28.5">
      <c r="A230" s="126" t="str">
        <f t="shared" si="4"/>
        <v>CheckerJ6</v>
      </c>
      <c r="B230" s="126" t="s">
        <v>1154</v>
      </c>
      <c r="C230" s="126" t="s">
        <v>1213</v>
      </c>
      <c r="D230" s="126" t="s">
        <v>1214</v>
      </c>
      <c r="E230" s="240" t="s">
        <v>1215</v>
      </c>
      <c r="F230" s="241" t="s">
        <v>1216</v>
      </c>
      <c r="G230" s="126" t="s">
        <v>1217</v>
      </c>
      <c r="H230" s="276" t="s">
        <v>1218</v>
      </c>
      <c r="I230" s="126" t="s">
        <v>18581</v>
      </c>
    </row>
    <row r="231" spans="1:9" ht="28.5">
      <c r="A231" s="126" t="str">
        <f t="shared" si="4"/>
        <v>CheckerJ7</v>
      </c>
      <c r="B231" s="126" t="s">
        <v>1154</v>
      </c>
      <c r="C231" s="126" t="s">
        <v>1219</v>
      </c>
      <c r="D231" s="126" t="s">
        <v>18948</v>
      </c>
      <c r="H231" s="276"/>
      <c r="I231" s="126"/>
    </row>
    <row r="232" spans="1:9">
      <c r="A232" s="126" t="str">
        <f t="shared" si="4"/>
        <v>CheckerJ8</v>
      </c>
      <c r="B232" s="126" t="s">
        <v>1154</v>
      </c>
      <c r="C232" s="126" t="s">
        <v>1222</v>
      </c>
      <c r="H232" s="276"/>
      <c r="I232" s="126"/>
    </row>
    <row r="233" spans="1:9" ht="28.5">
      <c r="A233" s="126" t="str">
        <f t="shared" si="4"/>
        <v>CheckerJ9</v>
      </c>
      <c r="B233" s="126" t="s">
        <v>1154</v>
      </c>
      <c r="C233" s="126" t="s">
        <v>1225</v>
      </c>
      <c r="D233" s="126" t="s">
        <v>18918</v>
      </c>
      <c r="E233" s="240" t="s">
        <v>19594</v>
      </c>
      <c r="F233" s="241" t="s">
        <v>19660</v>
      </c>
      <c r="G233" s="126" t="s">
        <v>1220</v>
      </c>
      <c r="H233" s="276" t="s">
        <v>1221</v>
      </c>
      <c r="I233" s="126" t="s">
        <v>18582</v>
      </c>
    </row>
    <row r="234" spans="1:9" ht="28.5">
      <c r="A234" s="126" t="str">
        <f t="shared" si="4"/>
        <v>CheckerJ10</v>
      </c>
      <c r="B234" s="126" t="s">
        <v>1154</v>
      </c>
      <c r="C234" s="126" t="s">
        <v>1228</v>
      </c>
      <c r="D234" s="126" t="s">
        <v>19034</v>
      </c>
      <c r="E234" s="240" t="s">
        <v>19595</v>
      </c>
      <c r="F234" s="241" t="s">
        <v>19661</v>
      </c>
      <c r="G234" s="126" t="s">
        <v>1223</v>
      </c>
      <c r="H234" s="276" t="s">
        <v>1224</v>
      </c>
      <c r="I234" s="126" t="s">
        <v>18583</v>
      </c>
    </row>
    <row r="235" spans="1:9" ht="28.5">
      <c r="A235" s="126" t="str">
        <f t="shared" si="4"/>
        <v>CheckerJ11</v>
      </c>
      <c r="B235" s="126" t="s">
        <v>1154</v>
      </c>
      <c r="C235" s="126" t="s">
        <v>1231</v>
      </c>
      <c r="D235" s="126" t="s">
        <v>18919</v>
      </c>
      <c r="E235" s="240" t="s">
        <v>19596</v>
      </c>
      <c r="F235" s="241" t="s">
        <v>19662</v>
      </c>
      <c r="G235" s="126" t="s">
        <v>1226</v>
      </c>
      <c r="H235" s="276" t="s">
        <v>1227</v>
      </c>
      <c r="I235" s="126" t="s">
        <v>18584</v>
      </c>
    </row>
    <row r="236" spans="1:9" ht="42.75">
      <c r="A236" s="126" t="str">
        <f t="shared" si="4"/>
        <v>CheckerJ12</v>
      </c>
      <c r="B236" s="126" t="s">
        <v>1154</v>
      </c>
      <c r="C236" s="126" t="s">
        <v>1234</v>
      </c>
      <c r="D236" s="126" t="s">
        <v>18920</v>
      </c>
      <c r="E236" s="240" t="s">
        <v>19597</v>
      </c>
      <c r="F236" s="241" t="s">
        <v>19663</v>
      </c>
      <c r="G236" s="251" t="s">
        <v>1229</v>
      </c>
      <c r="H236" s="276" t="s">
        <v>1230</v>
      </c>
      <c r="I236" s="126" t="s">
        <v>18585</v>
      </c>
    </row>
    <row r="237" spans="1:9" ht="42.75">
      <c r="A237" s="126" t="str">
        <f t="shared" si="4"/>
        <v>CheckerJ13</v>
      </c>
      <c r="B237" s="126" t="s">
        <v>1154</v>
      </c>
      <c r="C237" s="126" t="s">
        <v>1235</v>
      </c>
      <c r="D237" s="126" t="s">
        <v>18921</v>
      </c>
      <c r="E237" s="240" t="s">
        <v>19599</v>
      </c>
      <c r="F237" s="241" t="s">
        <v>19664</v>
      </c>
      <c r="G237" s="251" t="s">
        <v>1232</v>
      </c>
      <c r="H237" s="276" t="s">
        <v>1233</v>
      </c>
      <c r="I237" s="126" t="s">
        <v>18586</v>
      </c>
    </row>
    <row r="238" spans="1:9" ht="28.5">
      <c r="A238" s="126" t="str">
        <f t="shared" si="4"/>
        <v>CheckerJ15</v>
      </c>
      <c r="B238" s="126" t="s">
        <v>1154</v>
      </c>
      <c r="C238" s="126" t="s">
        <v>1238</v>
      </c>
      <c r="D238" s="126" t="s">
        <v>18922</v>
      </c>
      <c r="E238" s="240" t="s">
        <v>19598</v>
      </c>
      <c r="F238" s="241" t="s">
        <v>19665</v>
      </c>
      <c r="G238" s="126" t="s">
        <v>1236</v>
      </c>
      <c r="H238" s="276" t="s">
        <v>1237</v>
      </c>
      <c r="I238" s="126" t="s">
        <v>18587</v>
      </c>
    </row>
    <row r="239" spans="1:9" ht="42.75">
      <c r="A239" s="126" t="str">
        <f t="shared" si="4"/>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4"/>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4"/>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4"/>
        <v>CheckerJ20</v>
      </c>
      <c r="B242" s="126" t="s">
        <v>1154</v>
      </c>
      <c r="C242" s="126" t="s">
        <v>1241</v>
      </c>
      <c r="D242" s="246" t="s">
        <v>18929</v>
      </c>
      <c r="E242" s="247" t="s">
        <v>19603</v>
      </c>
      <c r="F242" s="253" t="s">
        <v>19919</v>
      </c>
      <c r="G242" s="96" t="s">
        <v>19686</v>
      </c>
      <c r="H242" s="276" t="s">
        <v>19740</v>
      </c>
      <c r="I242" s="126" t="s">
        <v>19794</v>
      </c>
    </row>
    <row r="243" spans="1:9" ht="42.75">
      <c r="A243" s="126" t="str">
        <f t="shared" si="4"/>
        <v>CheckerJ21</v>
      </c>
      <c r="B243" s="126" t="s">
        <v>1154</v>
      </c>
      <c r="C243" s="126" t="s">
        <v>1242</v>
      </c>
      <c r="D243" s="246" t="s">
        <v>18930</v>
      </c>
      <c r="E243" s="247" t="s">
        <v>19604</v>
      </c>
      <c r="F243" s="253" t="s">
        <v>19920</v>
      </c>
      <c r="G243" s="96" t="s">
        <v>19687</v>
      </c>
      <c r="H243" s="276" t="s">
        <v>19741</v>
      </c>
      <c r="I243" s="126" t="s">
        <v>19795</v>
      </c>
    </row>
    <row r="244" spans="1:9" ht="42.75">
      <c r="A244" s="126" t="str">
        <f t="shared" si="4"/>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4"/>
        <v>CheckerJ23</v>
      </c>
      <c r="B245" s="126" t="s">
        <v>1154</v>
      </c>
      <c r="C245" s="126" t="s">
        <v>1244</v>
      </c>
      <c r="E245" s="244"/>
      <c r="G245"/>
      <c r="H245" s="276"/>
      <c r="I245" s="126"/>
    </row>
    <row r="246" spans="1:9" ht="13.5" customHeight="1">
      <c r="A246" s="126" t="str">
        <f t="shared" si="4"/>
        <v>CheckerJ24</v>
      </c>
      <c r="B246" s="126" t="s">
        <v>1154</v>
      </c>
      <c r="C246" s="126" t="s">
        <v>1245</v>
      </c>
      <c r="E246" s="244"/>
      <c r="G246"/>
      <c r="H246" s="276"/>
      <c r="I246" s="126"/>
    </row>
    <row r="247" spans="1:9" ht="13.5" customHeight="1">
      <c r="A247" s="126" t="str">
        <f t="shared" si="4"/>
        <v>CheckerJ25</v>
      </c>
      <c r="B247" s="126" t="s">
        <v>1154</v>
      </c>
      <c r="C247" s="126" t="s">
        <v>18924</v>
      </c>
      <c r="E247" s="244"/>
      <c r="G247"/>
      <c r="H247" s="276"/>
      <c r="I247" s="126"/>
    </row>
    <row r="248" spans="1:9" ht="13.5" customHeight="1">
      <c r="A248" s="126" t="str">
        <f t="shared" si="4"/>
        <v>CheckerJ26</v>
      </c>
      <c r="B248" s="126" t="s">
        <v>1154</v>
      </c>
      <c r="C248" s="126" t="s">
        <v>18925</v>
      </c>
      <c r="E248" s="244"/>
      <c r="G248"/>
      <c r="H248" s="276"/>
      <c r="I248" s="126"/>
    </row>
    <row r="249" spans="1:9" ht="57">
      <c r="A249" s="126" t="str">
        <f t="shared" si="4"/>
        <v>CheckerJ28</v>
      </c>
      <c r="B249" s="126" t="s">
        <v>1154</v>
      </c>
      <c r="C249" s="126" t="s">
        <v>1246</v>
      </c>
      <c r="D249" s="246" t="s">
        <v>18932</v>
      </c>
      <c r="E249" s="247" t="s">
        <v>19606</v>
      </c>
      <c r="F249" s="253" t="s">
        <v>19922</v>
      </c>
      <c r="G249" s="258" t="s">
        <v>19689</v>
      </c>
      <c r="H249" s="276" t="s">
        <v>19743</v>
      </c>
      <c r="I249" s="126" t="s">
        <v>19797</v>
      </c>
    </row>
    <row r="250" spans="1:9" ht="57">
      <c r="A250" s="126" t="str">
        <f t="shared" si="4"/>
        <v>CheckerJ29</v>
      </c>
      <c r="B250" s="126" t="s">
        <v>1154</v>
      </c>
      <c r="C250" s="126" t="s">
        <v>1247</v>
      </c>
      <c r="D250" s="246" t="s">
        <v>18933</v>
      </c>
      <c r="E250" s="247" t="s">
        <v>19607</v>
      </c>
      <c r="F250" s="253" t="s">
        <v>19923</v>
      </c>
      <c r="G250" s="258" t="s">
        <v>19690</v>
      </c>
      <c r="H250" s="276" t="s">
        <v>19744</v>
      </c>
      <c r="I250" s="126" t="s">
        <v>19798</v>
      </c>
    </row>
    <row r="251" spans="1:9" ht="57">
      <c r="A251" s="126" t="str">
        <f t="shared" si="4"/>
        <v>CheckerJ30</v>
      </c>
      <c r="B251" s="126" t="s">
        <v>1154</v>
      </c>
      <c r="C251" s="126" t="s">
        <v>18934</v>
      </c>
      <c r="D251" s="246" t="s">
        <v>18942</v>
      </c>
      <c r="E251" s="247" t="s">
        <v>19608</v>
      </c>
      <c r="F251" s="253" t="s">
        <v>19924</v>
      </c>
      <c r="G251" s="258" t="s">
        <v>19691</v>
      </c>
      <c r="H251" s="276" t="s">
        <v>19745</v>
      </c>
      <c r="I251" s="126" t="s">
        <v>19799</v>
      </c>
    </row>
    <row r="252" spans="1:9" ht="57">
      <c r="A252" s="126" t="str">
        <f t="shared" si="4"/>
        <v>CheckerJ31</v>
      </c>
      <c r="B252" s="126" t="s">
        <v>1154</v>
      </c>
      <c r="C252" s="126" t="s">
        <v>18935</v>
      </c>
      <c r="D252" s="246" t="s">
        <v>18943</v>
      </c>
      <c r="E252" s="247" t="s">
        <v>19609</v>
      </c>
      <c r="F252" s="253" t="s">
        <v>19925</v>
      </c>
      <c r="G252" s="258" t="s">
        <v>19692</v>
      </c>
      <c r="H252" s="276" t="s">
        <v>19746</v>
      </c>
      <c r="I252" s="126" t="s">
        <v>19800</v>
      </c>
    </row>
    <row r="253" spans="1:9" ht="57">
      <c r="A253" s="126" t="str">
        <f t="shared" si="4"/>
        <v>CheckerJ32</v>
      </c>
      <c r="B253" s="126" t="s">
        <v>1154</v>
      </c>
      <c r="C253" s="126" t="s">
        <v>18936</v>
      </c>
      <c r="D253" s="246" t="s">
        <v>18944</v>
      </c>
      <c r="E253" s="247" t="s">
        <v>19610</v>
      </c>
      <c r="F253" s="253" t="s">
        <v>19926</v>
      </c>
      <c r="G253" s="258" t="s">
        <v>19693</v>
      </c>
      <c r="H253" s="276" t="s">
        <v>19747</v>
      </c>
      <c r="I253" s="126" t="s">
        <v>19801</v>
      </c>
    </row>
    <row r="254" spans="1:9" ht="57">
      <c r="A254" s="126" t="str">
        <f t="shared" si="4"/>
        <v>CheckerJ33</v>
      </c>
      <c r="B254" s="126" t="s">
        <v>1154</v>
      </c>
      <c r="C254" s="126" t="s">
        <v>18937</v>
      </c>
      <c r="D254" s="246" t="s">
        <v>18945</v>
      </c>
      <c r="E254" s="247" t="s">
        <v>19611</v>
      </c>
      <c r="F254" s="253" t="s">
        <v>19927</v>
      </c>
      <c r="G254" s="258" t="s">
        <v>19694</v>
      </c>
      <c r="H254" s="276" t="s">
        <v>19748</v>
      </c>
      <c r="I254" s="126" t="s">
        <v>19802</v>
      </c>
    </row>
    <row r="255" spans="1:9">
      <c r="A255" s="126" t="str">
        <f t="shared" si="4"/>
        <v>CheckerJ34</v>
      </c>
      <c r="B255" s="126" t="s">
        <v>1154</v>
      </c>
      <c r="C255" s="126" t="s">
        <v>18938</v>
      </c>
      <c r="D255" s="246"/>
      <c r="E255" s="247"/>
      <c r="F255" s="254"/>
      <c r="G255" s="258"/>
      <c r="H255" s="276"/>
      <c r="I255" s="126"/>
    </row>
    <row r="256" spans="1:9">
      <c r="A256" s="126" t="str">
        <f t="shared" si="4"/>
        <v>CheckerJ35</v>
      </c>
      <c r="B256" s="126" t="s">
        <v>1154</v>
      </c>
      <c r="C256" s="126" t="s">
        <v>18939</v>
      </c>
      <c r="D256" s="246"/>
      <c r="E256" s="247"/>
      <c r="F256" s="254"/>
      <c r="G256" s="258"/>
      <c r="H256" s="276"/>
      <c r="I256" s="126"/>
    </row>
    <row r="257" spans="1:9">
      <c r="A257" s="126" t="str">
        <f t="shared" si="4"/>
        <v>CheckerJ36</v>
      </c>
      <c r="B257" s="126" t="s">
        <v>1154</v>
      </c>
      <c r="C257" s="126" t="s">
        <v>18940</v>
      </c>
      <c r="D257" s="246"/>
      <c r="E257" s="247"/>
      <c r="F257" s="254"/>
      <c r="G257" s="258"/>
      <c r="H257" s="276"/>
      <c r="I257" s="126"/>
    </row>
    <row r="258" spans="1:9">
      <c r="A258" s="126" t="str">
        <f t="shared" si="4"/>
        <v>CheckerJ37</v>
      </c>
      <c r="B258" s="126" t="s">
        <v>1154</v>
      </c>
      <c r="C258" s="126" t="s">
        <v>18941</v>
      </c>
      <c r="D258" s="246"/>
      <c r="E258" s="247"/>
      <c r="F258" s="254"/>
      <c r="G258" s="258"/>
      <c r="H258" s="276"/>
      <c r="I258" s="126"/>
    </row>
    <row r="259" spans="1:9" ht="71.25">
      <c r="A259" s="126" t="str">
        <f t="shared" si="4"/>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4"/>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4"/>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4"/>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4"/>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4"/>
        <v>CheckerJ44</v>
      </c>
      <c r="B264" s="126" t="s">
        <v>1154</v>
      </c>
      <c r="C264" s="126" t="s">
        <v>18952</v>
      </c>
      <c r="D264" s="246" t="s">
        <v>19040</v>
      </c>
      <c r="E264" s="247" t="s">
        <v>19617</v>
      </c>
      <c r="F264" s="253" t="s">
        <v>19933</v>
      </c>
      <c r="G264" s="251" t="s">
        <v>19700</v>
      </c>
      <c r="H264" s="276" t="s">
        <v>19754</v>
      </c>
      <c r="I264" s="126" t="s">
        <v>19808</v>
      </c>
    </row>
    <row r="265" spans="1:9" ht="15">
      <c r="A265" s="126" t="str">
        <f t="shared" si="4"/>
        <v>CheckerJ45</v>
      </c>
      <c r="B265" s="126" t="s">
        <v>1154</v>
      </c>
      <c r="C265" s="126" t="s">
        <v>18953</v>
      </c>
      <c r="D265" s="246"/>
      <c r="E265" s="247"/>
      <c r="F265" s="253"/>
      <c r="G265" s="251"/>
      <c r="H265" s="276"/>
      <c r="I265" s="126"/>
    </row>
    <row r="266" spans="1:9" ht="15">
      <c r="A266" s="126" t="str">
        <f t="shared" si="4"/>
        <v>CheckerJ46</v>
      </c>
      <c r="B266" s="126" t="s">
        <v>1154</v>
      </c>
      <c r="C266" s="126" t="s">
        <v>18954</v>
      </c>
      <c r="D266" s="246"/>
      <c r="E266" s="247"/>
      <c r="F266" s="253"/>
      <c r="G266" s="251"/>
      <c r="H266" s="276"/>
      <c r="I266" s="126"/>
    </row>
    <row r="267" spans="1:9" ht="15">
      <c r="A267" s="126" t="str">
        <f t="shared" si="4"/>
        <v>CheckerJ47</v>
      </c>
      <c r="B267" s="126" t="s">
        <v>1154</v>
      </c>
      <c r="C267" s="126" t="s">
        <v>18955</v>
      </c>
      <c r="D267" s="246"/>
      <c r="E267" s="247"/>
      <c r="F267" s="253"/>
      <c r="G267" s="251"/>
      <c r="H267" s="276"/>
      <c r="I267" s="126"/>
    </row>
    <row r="268" spans="1:9" ht="15">
      <c r="A268" s="126" t="str">
        <f t="shared" si="4"/>
        <v>CheckerJ48</v>
      </c>
      <c r="B268" s="126" t="s">
        <v>1154</v>
      </c>
      <c r="C268" s="126" t="s">
        <v>18956</v>
      </c>
      <c r="D268" s="246"/>
      <c r="E268" s="247"/>
      <c r="F268" s="253"/>
      <c r="G268" s="251"/>
      <c r="H268" s="276"/>
      <c r="I268" s="126"/>
    </row>
    <row r="269" spans="1:9" ht="71.25">
      <c r="A269" s="126" t="str">
        <f t="shared" si="4"/>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4"/>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4"/>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4"/>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4"/>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4"/>
        <v>CheckerJ55</v>
      </c>
      <c r="B274" s="126" t="s">
        <v>1154</v>
      </c>
      <c r="C274" s="126" t="s">
        <v>18962</v>
      </c>
      <c r="D274" s="246" t="s">
        <v>19046</v>
      </c>
      <c r="E274" s="247" t="s">
        <v>19623</v>
      </c>
      <c r="F274" s="253" t="s">
        <v>19939</v>
      </c>
      <c r="G274" s="251" t="s">
        <v>19706</v>
      </c>
      <c r="H274" s="276" t="s">
        <v>19760</v>
      </c>
      <c r="I274" s="126" t="s">
        <v>19814</v>
      </c>
    </row>
    <row r="275" spans="1:9" ht="15">
      <c r="A275" s="126" t="str">
        <f t="shared" si="4"/>
        <v>CheckerJ56</v>
      </c>
      <c r="B275" s="126" t="s">
        <v>1154</v>
      </c>
      <c r="C275" s="126" t="s">
        <v>18963</v>
      </c>
      <c r="D275" s="246"/>
      <c r="E275" s="247"/>
      <c r="F275" s="253"/>
      <c r="G275" s="251"/>
      <c r="H275" s="276"/>
      <c r="I275" s="126"/>
    </row>
    <row r="276" spans="1:9" ht="15">
      <c r="A276" s="126" t="str">
        <f t="shared" si="4"/>
        <v>CheckerJ57</v>
      </c>
      <c r="B276" s="126" t="s">
        <v>1154</v>
      </c>
      <c r="C276" s="126" t="s">
        <v>18964</v>
      </c>
      <c r="D276" s="246"/>
      <c r="E276" s="247"/>
      <c r="F276" s="253"/>
      <c r="G276" s="251"/>
      <c r="H276" s="276"/>
      <c r="I276" s="126"/>
    </row>
    <row r="277" spans="1:9" ht="15">
      <c r="A277" s="126" t="str">
        <f t="shared" si="4"/>
        <v>CheckerJ58</v>
      </c>
      <c r="B277" s="126" t="s">
        <v>1154</v>
      </c>
      <c r="C277" s="126" t="s">
        <v>18965</v>
      </c>
      <c r="D277" s="246"/>
      <c r="E277" s="247"/>
      <c r="F277" s="253"/>
      <c r="G277" s="251"/>
      <c r="H277" s="276"/>
      <c r="I277" s="126"/>
    </row>
    <row r="278" spans="1:9" ht="15">
      <c r="A278" s="126" t="str">
        <f t="shared" si="4"/>
        <v>CheckerJ59</v>
      </c>
      <c r="B278" s="126" t="s">
        <v>1154</v>
      </c>
      <c r="C278" s="126" t="s">
        <v>18966</v>
      </c>
      <c r="D278" s="246"/>
      <c r="E278" s="247"/>
      <c r="F278" s="253"/>
      <c r="G278" s="251"/>
      <c r="H278" s="276"/>
      <c r="I278" s="126"/>
    </row>
    <row r="279" spans="1:9" ht="42.75">
      <c r="A279" s="126" t="str">
        <f t="shared" ref="A279:A342" si="5">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5"/>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5"/>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5"/>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5"/>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5"/>
        <v>CheckerJ66</v>
      </c>
      <c r="B284" s="126" t="s">
        <v>1154</v>
      </c>
      <c r="C284" s="126" t="s">
        <v>18972</v>
      </c>
      <c r="D284" s="126" t="s">
        <v>19052</v>
      </c>
      <c r="E284" s="240" t="s">
        <v>19629</v>
      </c>
      <c r="F284" s="241" t="s">
        <v>19671</v>
      </c>
      <c r="G284" s="251" t="s">
        <v>19712</v>
      </c>
      <c r="H284" s="276" t="s">
        <v>19766</v>
      </c>
      <c r="I284" s="126" t="s">
        <v>19820</v>
      </c>
    </row>
    <row r="285" spans="1:9" ht="15">
      <c r="A285" s="126" t="str">
        <f t="shared" si="5"/>
        <v>CheckerJ67</v>
      </c>
      <c r="B285" s="126" t="s">
        <v>1154</v>
      </c>
      <c r="C285" s="126" t="s">
        <v>18973</v>
      </c>
      <c r="G285" s="311"/>
      <c r="H285" s="276"/>
      <c r="I285" s="126"/>
    </row>
    <row r="286" spans="1:9" ht="15">
      <c r="A286" s="126" t="str">
        <f t="shared" si="5"/>
        <v>CheckerJ68</v>
      </c>
      <c r="B286" s="126" t="s">
        <v>1154</v>
      </c>
      <c r="C286" s="126" t="s">
        <v>18974</v>
      </c>
      <c r="G286" s="311"/>
      <c r="H286" s="276"/>
      <c r="I286" s="126"/>
    </row>
    <row r="287" spans="1:9">
      <c r="A287" s="126" t="str">
        <f t="shared" si="5"/>
        <v>CheckerJ69</v>
      </c>
      <c r="B287" s="126" t="s">
        <v>1154</v>
      </c>
      <c r="C287" s="126" t="s">
        <v>18975</v>
      </c>
      <c r="G287"/>
      <c r="H287" s="276"/>
      <c r="I287" s="126"/>
    </row>
    <row r="288" spans="1:9">
      <c r="A288" s="126" t="str">
        <f t="shared" si="5"/>
        <v>CheckerJ70</v>
      </c>
      <c r="B288" s="126" t="s">
        <v>1154</v>
      </c>
      <c r="C288" s="126" t="s">
        <v>18976</v>
      </c>
      <c r="G288"/>
      <c r="H288" s="276"/>
      <c r="I288" s="126"/>
    </row>
    <row r="289" spans="1:9" ht="57">
      <c r="A289" s="126" t="str">
        <f t="shared" si="5"/>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5"/>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5"/>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5"/>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5"/>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5"/>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5"/>
        <v>CheckerJ78</v>
      </c>
      <c r="B295" s="126" t="s">
        <v>1154</v>
      </c>
      <c r="C295" s="126" t="s">
        <v>18981</v>
      </c>
      <c r="G295"/>
      <c r="H295" s="276"/>
    </row>
    <row r="296" spans="1:9" ht="51.95" customHeight="1">
      <c r="A296" s="126" t="str">
        <f t="shared" si="5"/>
        <v>CheckerJ79</v>
      </c>
      <c r="B296" s="126" t="s">
        <v>1154</v>
      </c>
      <c r="C296" s="126" t="s">
        <v>18982</v>
      </c>
      <c r="G296"/>
      <c r="H296" s="276"/>
    </row>
    <row r="297" spans="1:9" ht="51.95" customHeight="1">
      <c r="A297" s="126" t="str">
        <f t="shared" si="5"/>
        <v>CheckerJ80</v>
      </c>
      <c r="B297" s="126" t="s">
        <v>1154</v>
      </c>
      <c r="C297" s="126" t="s">
        <v>18983</v>
      </c>
      <c r="G297"/>
      <c r="H297" s="276"/>
    </row>
    <row r="298" spans="1:9">
      <c r="A298" s="126" t="str">
        <f t="shared" si="5"/>
        <v>CheckerJ81</v>
      </c>
      <c r="B298" s="126" t="s">
        <v>1154</v>
      </c>
      <c r="C298" s="126" t="s">
        <v>18984</v>
      </c>
      <c r="G298"/>
      <c r="H298" s="276"/>
    </row>
    <row r="299" spans="1:9" ht="57">
      <c r="A299" s="126" t="str">
        <f t="shared" si="5"/>
        <v>CheckerJ83</v>
      </c>
      <c r="B299" s="126" t="s">
        <v>1154</v>
      </c>
      <c r="C299" s="126" t="s">
        <v>18985</v>
      </c>
      <c r="D299" s="246" t="s">
        <v>19059</v>
      </c>
      <c r="E299" s="247" t="s">
        <v>19636</v>
      </c>
      <c r="F299" s="253" t="s">
        <v>19940</v>
      </c>
      <c r="G299" s="258" t="s">
        <v>19719</v>
      </c>
      <c r="H299" s="276" t="s">
        <v>19773</v>
      </c>
      <c r="I299" s="126" t="s">
        <v>19827</v>
      </c>
    </row>
    <row r="300" spans="1:9" ht="57">
      <c r="A300" s="126" t="str">
        <f t="shared" si="5"/>
        <v>CheckerJ84</v>
      </c>
      <c r="B300" s="126" t="s">
        <v>1154</v>
      </c>
      <c r="C300" s="126" t="s">
        <v>18986</v>
      </c>
      <c r="D300" s="246" t="s">
        <v>19060</v>
      </c>
      <c r="E300" s="247" t="s">
        <v>19637</v>
      </c>
      <c r="F300" s="253" t="s">
        <v>19941</v>
      </c>
      <c r="G300" s="258" t="s">
        <v>19720</v>
      </c>
      <c r="H300" s="276" t="s">
        <v>19774</v>
      </c>
      <c r="I300" s="126" t="s">
        <v>19828</v>
      </c>
    </row>
    <row r="301" spans="1:9" ht="57">
      <c r="A301" s="126" t="str">
        <f t="shared" si="5"/>
        <v>CheckerJ85</v>
      </c>
      <c r="B301" s="126" t="s">
        <v>1154</v>
      </c>
      <c r="C301" s="126" t="s">
        <v>18987</v>
      </c>
      <c r="D301" s="246" t="s">
        <v>19061</v>
      </c>
      <c r="E301" s="247" t="s">
        <v>19638</v>
      </c>
      <c r="F301" s="253" t="s">
        <v>19942</v>
      </c>
      <c r="G301" s="258" t="s">
        <v>19721</v>
      </c>
      <c r="H301" s="276" t="s">
        <v>19775</v>
      </c>
      <c r="I301" s="126" t="s">
        <v>19829</v>
      </c>
    </row>
    <row r="302" spans="1:9" ht="57">
      <c r="A302" s="126" t="str">
        <f t="shared" si="5"/>
        <v>CheckerJ86</v>
      </c>
      <c r="B302" s="126" t="s">
        <v>1154</v>
      </c>
      <c r="C302" s="126" t="s">
        <v>18988</v>
      </c>
      <c r="D302" s="246" t="s">
        <v>19062</v>
      </c>
      <c r="E302" s="247" t="s">
        <v>19639</v>
      </c>
      <c r="F302" s="253" t="s">
        <v>19943</v>
      </c>
      <c r="G302" s="258" t="s">
        <v>19722</v>
      </c>
      <c r="H302" s="276" t="s">
        <v>19776</v>
      </c>
      <c r="I302" s="126" t="s">
        <v>19830</v>
      </c>
    </row>
    <row r="303" spans="1:9" ht="57">
      <c r="A303" s="126" t="str">
        <f t="shared" si="5"/>
        <v>CheckerJ87</v>
      </c>
      <c r="B303" s="126" t="s">
        <v>1154</v>
      </c>
      <c r="C303" s="126" t="s">
        <v>18989</v>
      </c>
      <c r="D303" s="246" t="s">
        <v>19063</v>
      </c>
      <c r="E303" s="247" t="s">
        <v>19640</v>
      </c>
      <c r="F303" s="253" t="s">
        <v>19944</v>
      </c>
      <c r="G303" s="258" t="s">
        <v>19723</v>
      </c>
      <c r="H303" s="276" t="s">
        <v>19777</v>
      </c>
      <c r="I303" s="126" t="s">
        <v>19831</v>
      </c>
    </row>
    <row r="304" spans="1:9" ht="57">
      <c r="A304" s="126" t="str">
        <f t="shared" si="5"/>
        <v>CheckerJ88</v>
      </c>
      <c r="B304" s="126" t="s">
        <v>1154</v>
      </c>
      <c r="C304" s="126" t="s">
        <v>18990</v>
      </c>
      <c r="D304" s="246" t="s">
        <v>19064</v>
      </c>
      <c r="E304" s="247" t="s">
        <v>19641</v>
      </c>
      <c r="F304" s="253" t="s">
        <v>19945</v>
      </c>
      <c r="G304" s="258" t="s">
        <v>19724</v>
      </c>
      <c r="H304" s="276" t="s">
        <v>19778</v>
      </c>
      <c r="I304" s="126" t="s">
        <v>19832</v>
      </c>
    </row>
    <row r="305" spans="1:9">
      <c r="A305" s="126" t="str">
        <f t="shared" si="5"/>
        <v>CheckerJ89</v>
      </c>
      <c r="B305" s="126" t="s">
        <v>1154</v>
      </c>
      <c r="C305" s="126" t="s">
        <v>18991</v>
      </c>
      <c r="D305" s="246"/>
      <c r="E305" s="247"/>
      <c r="F305" s="253"/>
      <c r="G305" s="258"/>
      <c r="H305" s="276"/>
      <c r="I305" s="126"/>
    </row>
    <row r="306" spans="1:9">
      <c r="A306" s="126" t="str">
        <f t="shared" si="5"/>
        <v>CheckerJ90</v>
      </c>
      <c r="B306" s="126" t="s">
        <v>1154</v>
      </c>
      <c r="C306" s="126" t="s">
        <v>18992</v>
      </c>
      <c r="D306" s="246"/>
      <c r="E306" s="247"/>
      <c r="F306" s="253"/>
      <c r="G306" s="258"/>
      <c r="H306" s="276"/>
      <c r="I306" s="126"/>
    </row>
    <row r="307" spans="1:9">
      <c r="A307" s="126" t="str">
        <f t="shared" si="5"/>
        <v>CheckerJ91</v>
      </c>
      <c r="B307" s="126" t="s">
        <v>1154</v>
      </c>
      <c r="C307" s="126" t="s">
        <v>18993</v>
      </c>
      <c r="D307" s="246"/>
      <c r="E307" s="247"/>
      <c r="F307" s="253"/>
      <c r="G307" s="258"/>
      <c r="H307" s="276"/>
      <c r="I307" s="126"/>
    </row>
    <row r="308" spans="1:9">
      <c r="A308" s="126" t="str">
        <f t="shared" si="5"/>
        <v>CheckerJ92</v>
      </c>
      <c r="B308" s="126" t="s">
        <v>1154</v>
      </c>
      <c r="C308" s="126" t="s">
        <v>18994</v>
      </c>
      <c r="D308" s="246"/>
      <c r="E308" s="247"/>
      <c r="F308" s="253"/>
      <c r="G308" s="258"/>
      <c r="H308" s="276"/>
      <c r="I308" s="126"/>
    </row>
    <row r="309" spans="1:9" ht="51.6" customHeight="1">
      <c r="A309" s="126" t="str">
        <f t="shared" si="5"/>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5"/>
        <v>CheckerJ95</v>
      </c>
      <c r="B310" s="126" t="s">
        <v>1154</v>
      </c>
      <c r="C310" s="126" t="s">
        <v>18998</v>
      </c>
      <c r="D310" s="246" t="s">
        <v>18997</v>
      </c>
      <c r="E310" s="247" t="s">
        <v>19643</v>
      </c>
      <c r="F310" s="253" t="s">
        <v>19679</v>
      </c>
      <c r="G310" s="265" t="s">
        <v>19726</v>
      </c>
      <c r="H310" s="276" t="s">
        <v>19780</v>
      </c>
      <c r="I310" s="126" t="s">
        <v>19834</v>
      </c>
    </row>
    <row r="311" spans="1:9" ht="57">
      <c r="A311" s="126" t="str">
        <f t="shared" si="5"/>
        <v>CheckerJ96</v>
      </c>
      <c r="B311" s="126" t="s">
        <v>1154</v>
      </c>
      <c r="C311" s="126" t="s">
        <v>18999</v>
      </c>
      <c r="D311" s="126" t="s">
        <v>19001</v>
      </c>
      <c r="E311" s="244" t="s">
        <v>19644</v>
      </c>
      <c r="F311" s="266" t="s">
        <v>1248</v>
      </c>
      <c r="G311" s="248" t="s">
        <v>1249</v>
      </c>
      <c r="H311" s="276" t="s">
        <v>1250</v>
      </c>
      <c r="I311" s="126" t="s">
        <v>18588</v>
      </c>
    </row>
    <row r="312" spans="1:9" ht="85.5">
      <c r="A312" s="126" t="str">
        <f t="shared" si="5"/>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5"/>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5"/>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5"/>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5"/>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5"/>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5"/>
        <v>CheckerJ104</v>
      </c>
      <c r="B318" s="126" t="s">
        <v>1154</v>
      </c>
      <c r="C318" s="126" t="s">
        <v>19014</v>
      </c>
      <c r="D318" s="246"/>
      <c r="E318" s="247"/>
      <c r="F318" s="253"/>
      <c r="G318" s="310"/>
      <c r="H318" s="276"/>
      <c r="I318" s="126"/>
    </row>
    <row r="319" spans="1:9" ht="15">
      <c r="A319" s="126" t="str">
        <f t="shared" si="5"/>
        <v>CheckerJ105</v>
      </c>
      <c r="B319" s="126" t="s">
        <v>1154</v>
      </c>
      <c r="C319" s="126" t="s">
        <v>19015</v>
      </c>
      <c r="D319" s="246"/>
      <c r="E319" s="247"/>
      <c r="F319" s="253"/>
      <c r="G319" s="310"/>
      <c r="H319" s="276"/>
      <c r="I319" s="126"/>
    </row>
    <row r="320" spans="1:9" ht="15">
      <c r="A320" s="126" t="str">
        <f t="shared" si="5"/>
        <v>CheckerJ106</v>
      </c>
      <c r="B320" s="126" t="s">
        <v>1154</v>
      </c>
      <c r="C320" s="126" t="s">
        <v>19016</v>
      </c>
      <c r="D320" s="246"/>
      <c r="E320" s="247"/>
      <c r="F320" s="253"/>
      <c r="G320" s="310"/>
      <c r="H320" s="276"/>
      <c r="I320" s="126"/>
    </row>
    <row r="321" spans="1:9" ht="15">
      <c r="A321" s="126" t="str">
        <f t="shared" si="5"/>
        <v>CheckerJ107</v>
      </c>
      <c r="B321" s="126" t="s">
        <v>1154</v>
      </c>
      <c r="C321" s="126" t="s">
        <v>19017</v>
      </c>
      <c r="D321" s="246"/>
      <c r="E321" s="247"/>
      <c r="F321" s="253"/>
      <c r="G321" s="310"/>
      <c r="H321" s="276"/>
      <c r="I321" s="126"/>
    </row>
    <row r="322" spans="1:9" ht="42.75" customHeight="1">
      <c r="A322" s="126" t="str">
        <f t="shared" si="5"/>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5"/>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5"/>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5"/>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5"/>
        <v>CheckerJ112</v>
      </c>
      <c r="B326" s="126" t="s">
        <v>1154</v>
      </c>
      <c r="C326" s="126" t="s">
        <v>19024</v>
      </c>
      <c r="D326" s="126" t="s">
        <v>19025</v>
      </c>
      <c r="E326" s="267" t="s">
        <v>19655</v>
      </c>
      <c r="F326" s="241" t="s">
        <v>1251</v>
      </c>
      <c r="G326" s="126" t="s">
        <v>1252</v>
      </c>
      <c r="H326" s="276" t="s">
        <v>1253</v>
      </c>
      <c r="I326" s="126" t="s">
        <v>18589</v>
      </c>
    </row>
    <row r="327" spans="1:9" ht="42.75">
      <c r="A327" s="126" t="str">
        <f t="shared" si="5"/>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5"/>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5"/>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5"/>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5"/>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5"/>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5"/>
        <v>Checker</v>
      </c>
      <c r="B333" s="126" t="s">
        <v>1154</v>
      </c>
      <c r="D333" s="126" t="s">
        <v>1254</v>
      </c>
      <c r="E333" s="244" t="s">
        <v>1255</v>
      </c>
      <c r="F333" s="241" t="s">
        <v>1256</v>
      </c>
      <c r="G333" s="248" t="s">
        <v>1257</v>
      </c>
      <c r="H333" s="276" t="s">
        <v>1258</v>
      </c>
      <c r="I333" s="126" t="s">
        <v>18591</v>
      </c>
    </row>
    <row r="334" spans="1:9">
      <c r="A334" s="126" t="str">
        <f t="shared" si="5"/>
        <v>Checker</v>
      </c>
      <c r="B334" s="126" t="s">
        <v>1154</v>
      </c>
      <c r="G334"/>
      <c r="H334" s="276"/>
      <c r="I334" s="188" t="s">
        <v>18590</v>
      </c>
    </row>
    <row r="335" spans="1:9">
      <c r="A335" s="126" t="str">
        <f t="shared" si="5"/>
        <v>Checker</v>
      </c>
      <c r="B335" s="126" t="s">
        <v>1154</v>
      </c>
      <c r="G335"/>
      <c r="H335" s="276"/>
    </row>
    <row r="336" spans="1:9" ht="60.95" customHeight="1">
      <c r="A336" s="126" t="str">
        <f t="shared" si="5"/>
        <v>Checker</v>
      </c>
      <c r="B336" s="126" t="s">
        <v>1154</v>
      </c>
      <c r="D336" s="126" t="s">
        <v>1259</v>
      </c>
      <c r="E336" s="244" t="s">
        <v>1260</v>
      </c>
      <c r="F336" s="241" t="s">
        <v>1261</v>
      </c>
      <c r="G336" s="248" t="s">
        <v>1262</v>
      </c>
      <c r="H336" s="276" t="s">
        <v>1263</v>
      </c>
      <c r="I336" s="126" t="s">
        <v>18592</v>
      </c>
    </row>
    <row r="337" spans="1:9" ht="42.75">
      <c r="A337" s="126" t="str">
        <f t="shared" si="5"/>
        <v>Product ListA1</v>
      </c>
      <c r="B337" s="126" t="s">
        <v>54</v>
      </c>
      <c r="C337" s="126" t="s">
        <v>368</v>
      </c>
      <c r="D337" s="144" t="s">
        <v>1264</v>
      </c>
      <c r="E337" s="268" t="s">
        <v>1265</v>
      </c>
      <c r="F337" s="269" t="s">
        <v>1266</v>
      </c>
      <c r="G337" s="270" t="s">
        <v>1267</v>
      </c>
      <c r="H337" s="276" t="s">
        <v>1268</v>
      </c>
      <c r="I337" s="291" t="s">
        <v>18596</v>
      </c>
    </row>
    <row r="338" spans="1:9">
      <c r="A338" s="126" t="str">
        <f t="shared" si="5"/>
        <v>Product ListB5</v>
      </c>
      <c r="B338" s="126" t="s">
        <v>54</v>
      </c>
      <c r="C338" s="126" t="s">
        <v>625</v>
      </c>
      <c r="D338" s="144" t="s">
        <v>19152</v>
      </c>
      <c r="E338" s="268" t="s">
        <v>19854</v>
      </c>
      <c r="F338" s="241" t="s">
        <v>19849</v>
      </c>
      <c r="G338" s="144" t="s">
        <v>19973</v>
      </c>
      <c r="H338" s="276" t="s">
        <v>19850</v>
      </c>
      <c r="I338" s="292" t="s">
        <v>19852</v>
      </c>
    </row>
    <row r="339" spans="1:9">
      <c r="A339" s="126" t="str">
        <f t="shared" si="5"/>
        <v>Product ListC5</v>
      </c>
      <c r="B339" s="126" t="s">
        <v>54</v>
      </c>
      <c r="C339" s="126" t="s">
        <v>739</v>
      </c>
      <c r="D339" s="144" t="s">
        <v>19153</v>
      </c>
      <c r="E339" s="268" t="s">
        <v>19855</v>
      </c>
      <c r="F339" s="241" t="s">
        <v>19967</v>
      </c>
      <c r="G339" s="144" t="s">
        <v>19954</v>
      </c>
      <c r="H339" s="276" t="s">
        <v>19851</v>
      </c>
      <c r="I339" s="292" t="s">
        <v>19853</v>
      </c>
    </row>
    <row r="340" spans="1:9">
      <c r="A340" s="126" t="str">
        <f t="shared" si="5"/>
        <v>Product ListD5</v>
      </c>
      <c r="B340" s="126" t="s">
        <v>54</v>
      </c>
      <c r="C340" s="126" t="s">
        <v>1269</v>
      </c>
      <c r="D340" s="144" t="s">
        <v>1003</v>
      </c>
      <c r="E340" s="268" t="s">
        <v>1176</v>
      </c>
      <c r="F340" s="241" t="s">
        <v>1005</v>
      </c>
      <c r="G340" s="144" t="s">
        <v>1006</v>
      </c>
      <c r="H340" s="276" t="s">
        <v>1007</v>
      </c>
      <c r="I340" s="292" t="s">
        <v>18544</v>
      </c>
    </row>
    <row r="341" spans="1:9" ht="28.5">
      <c r="A341" s="126" t="str">
        <f t="shared" si="5"/>
        <v>GeneralCpy</v>
      </c>
      <c r="B341" s="126" t="s">
        <v>1270</v>
      </c>
      <c r="C341" s="126" t="s">
        <v>1271</v>
      </c>
      <c r="D341" s="126" t="s">
        <v>18638</v>
      </c>
      <c r="E341" s="240" t="s">
        <v>19845</v>
      </c>
      <c r="F341" s="241" t="s">
        <v>19846</v>
      </c>
      <c r="G341" s="126" t="s">
        <v>19847</v>
      </c>
      <c r="H341" s="276" t="s">
        <v>19848</v>
      </c>
      <c r="I341" s="126" t="s">
        <v>19142</v>
      </c>
    </row>
    <row r="342" spans="1:9">
      <c r="A342" s="126" t="str">
        <f t="shared" si="5"/>
        <v>General</v>
      </c>
      <c r="B342" s="126" t="s">
        <v>1270</v>
      </c>
      <c r="G342"/>
      <c r="H342" s="276"/>
    </row>
    <row r="343" spans="1:9">
      <c r="G343"/>
      <c r="H343" s="276"/>
    </row>
    <row r="344" spans="1:9" s="350" customFormat="1">
      <c r="A344" s="347" t="str">
        <f t="shared" ref="A344:A359" si="6">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6"/>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6"/>
        <v>Mine ListC4</v>
      </c>
      <c r="B346" s="347" t="s">
        <v>19069</v>
      </c>
      <c r="C346" s="347" t="s">
        <v>733</v>
      </c>
      <c r="D346" s="349" t="s">
        <v>19076</v>
      </c>
      <c r="E346" s="348" t="s">
        <v>19077</v>
      </c>
      <c r="F346" s="347" t="s">
        <v>19078</v>
      </c>
      <c r="G346" s="347" t="s">
        <v>19079</v>
      </c>
      <c r="H346" s="347" t="s">
        <v>19080</v>
      </c>
    </row>
    <row r="347" spans="1:9" s="350" customFormat="1">
      <c r="A347" s="347" t="str">
        <f t="shared" si="6"/>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6"/>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6"/>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6"/>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6"/>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6"/>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6"/>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6"/>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6"/>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6"/>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6"/>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6"/>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6"/>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BC01006-3318-429D-8FAA-3A7CAB82160C}"/>
    </customSheetView>
    <customSheetView guid="{4BDF1A28-30D5-449D-B20E-D6C97EF9FAE1}" showAutoFilter="1">
      <selection activeCell="C174" sqref="C174"/>
      <pageMargins left="0" right="0" top="0" bottom="0" header="0" footer="0"/>
      <pageSetup paperSize="9" orientation="portrait"/>
      <autoFilter ref="B1:N1" xr:uid="{7D9E0EB6-163A-471D-B80B-075E0E289D4B}"/>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B88BE6B-F2E1-4993-AF25-4B30E5CF0966}"/>
    </customSheetView>
    <customSheetView guid="{4BDF1A28-30D5-449D-B20E-D6C97EF9FAE1}" showAutoFilter="1">
      <selection activeCell="C1" sqref="C1:D65536"/>
      <pageMargins left="0" right="0" top="0" bottom="0" header="0" footer="0"/>
      <pageSetup orientation="portrait"/>
      <autoFilter ref="B1:C1" xr:uid="{CEEB11EF-4C25-41E8-8764-4E2665384286}"/>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F20" sqref="F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07" zoomScaleNormal="100" workbookViewId="0">
      <selection activeCell="AG137" sqref="AG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IF(R13="",R12,IF(R12="",R13,IF(R12&gt;R13,R13,R12)))</f>
        <v>Cobalt</v>
      </c>
      <c r="T12" s="296" t="str">
        <f>S12</f>
        <v>Cobalt</v>
      </c>
      <c r="U12" s="296" t="str">
        <f>IF(T13="",T12,IF(T12="",T13,IF(T12&gt;T13,T13,T12)))</f>
        <v>Cobalt</v>
      </c>
      <c r="V12" s="296" t="str">
        <f>U12</f>
        <v>Cobalt</v>
      </c>
      <c r="W12" s="296" t="str">
        <f>IF(V13="",V12,IF(V12="",V13,IF(V12&gt;V13,V13,V12)))</f>
        <v>Cobalt</v>
      </c>
      <c r="X12" s="296" t="str">
        <f>W12</f>
        <v>Cobalt</v>
      </c>
      <c r="Y12" s="296" t="str">
        <f>IF(X13="",X12,IF(X12="",X13,IF(X12&gt;X13,X13,X12)))</f>
        <v>Cobalt</v>
      </c>
      <c r="Z12" s="296" t="str">
        <f>Y12</f>
        <v>Cobalt</v>
      </c>
      <c r="AA12" s="296" t="str">
        <f>Z12</f>
        <v>Cobalt</v>
      </c>
      <c r="AB12" s="2"/>
      <c r="AC12" s="2"/>
      <c r="AD12" s="2"/>
      <c r="AE12" s="2"/>
      <c r="AF12" s="2"/>
      <c r="AG12" s="2"/>
    </row>
    <row r="13" spans="1:34" ht="15.75">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0">IF(Q14="",Q13,IF(Q13="",Q14,IF(Q13&gt;Q14,Q14,Q13)))</f>
        <v>Copper</v>
      </c>
      <c r="S13" s="296" t="str">
        <f>IF(R13="",R13,IF(R12="",R12,IF(R12&gt;R13,R12,R13)))</f>
        <v>Copper</v>
      </c>
      <c r="T13" s="296" t="str">
        <f t="shared" si="0"/>
        <v>Copper</v>
      </c>
      <c r="U13" s="296" t="str">
        <f>IF(T13="",T13,IF(T12="",T12,IF(T12&gt;T13,T12,T13)))</f>
        <v>Copper</v>
      </c>
      <c r="V13" s="296" t="str">
        <f t="shared" si="0"/>
        <v>Copper</v>
      </c>
      <c r="W13" s="296" t="str">
        <f>IF(V13="",V13,IF(V12="",V12,IF(V12&gt;V13,V12,V13)))</f>
        <v>Copper</v>
      </c>
      <c r="X13" s="296" t="str">
        <f t="shared" si="0"/>
        <v>Copper</v>
      </c>
      <c r="Y13" s="296" t="str">
        <f>IF(X13="",X13,IF(X12="",X12,IF(X12&gt;X13,X12,X13)))</f>
        <v>Copper</v>
      </c>
      <c r="Z13" s="296" t="str">
        <f t="shared" si="0"/>
        <v>Copper</v>
      </c>
      <c r="AA13" s="296" t="str" cm="1">
        <f t="array" ref="AA13">_xlfn.IFNA(INDEX($Z$12:$Z$21,MATCH(0,COUNTIF($AA$12:$AA12,$Z$12:$Z$21),0)),"")</f>
        <v>Copper</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Graphite</v>
      </c>
      <c r="Q14" s="296" t="str">
        <f t="shared" ref="Q14:Y14" si="1">IF(P15="",P14,IF(P14="",P15,IF(P14&gt;P15,P15,P14)))</f>
        <v>Graphite</v>
      </c>
      <c r="R14" s="296" t="str">
        <f t="shared" ref="R14:Z14" si="2">IF(Q14="",Q14,IF(Q13="",Q13,IF(Q13&gt;Q14,Q13,Q14)))</f>
        <v>Graphite</v>
      </c>
      <c r="S14" s="296" t="str">
        <f t="shared" si="1"/>
        <v>Graphite</v>
      </c>
      <c r="T14" s="296" t="str">
        <f t="shared" si="2"/>
        <v>Graphite</v>
      </c>
      <c r="U14" s="296" t="str">
        <f t="shared" si="1"/>
        <v>Graphite</v>
      </c>
      <c r="V14" s="296" t="str">
        <f t="shared" si="2"/>
        <v>Graphite</v>
      </c>
      <c r="W14" s="296" t="str">
        <f t="shared" si="1"/>
        <v>Graphite</v>
      </c>
      <c r="X14" s="296" t="str">
        <f t="shared" si="2"/>
        <v>Graphite</v>
      </c>
      <c r="Y14" s="296" t="str">
        <f t="shared" si="1"/>
        <v>Graphite</v>
      </c>
      <c r="Z14" s="296" t="str">
        <f t="shared" si="2"/>
        <v>Graphite</v>
      </c>
      <c r="AA14" s="296" t="str" cm="1">
        <f t="array" ref="AA14">_xlfn.IFNA(INDEX($Z$12:$Z$21,MATCH(0,COUNTIF($AA$12:$AA13,$Z$12:$Z$21),0)),"")</f>
        <v>Graphite</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3">IF(P15="",P15,IF(P14="",P14,IF(P14&gt;P15,P14,P15)))</f>
        <v/>
      </c>
      <c r="R15" s="296" t="str">
        <f t="shared" ref="R15:Z15" si="4">IF(Q16="",Q15,IF(Q15="",Q16,IF(Q15&gt;Q16,Q16,Q15)))</f>
        <v>Lithium</v>
      </c>
      <c r="S15" s="296" t="str">
        <f t="shared" si="3"/>
        <v>Lithium</v>
      </c>
      <c r="T15" s="296" t="str">
        <f t="shared" si="4"/>
        <v>Lithium</v>
      </c>
      <c r="U15" s="296" t="str">
        <f t="shared" si="3"/>
        <v>Lithium</v>
      </c>
      <c r="V15" s="296" t="str">
        <f t="shared" si="4"/>
        <v>Lithium</v>
      </c>
      <c r="W15" s="296" t="str">
        <f t="shared" si="3"/>
        <v>Lithium</v>
      </c>
      <c r="X15" s="296" t="str">
        <f t="shared" si="4"/>
        <v>Lithium</v>
      </c>
      <c r="Y15" s="296" t="str">
        <f t="shared" si="3"/>
        <v>Lithium</v>
      </c>
      <c r="Z15" s="296" t="str">
        <f t="shared" si="4"/>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5">IF(P17="",P16,IF(P16="",P17,IF(P16&gt;P17,P17,P16)))</f>
        <v>Lithium</v>
      </c>
      <c r="R16" s="296" t="str">
        <f t="shared" ref="R16:Z16" si="6">IF(Q16="",Q16,IF(Q15="",Q15,IF(Q15&gt;Q16,Q15,Q16)))</f>
        <v/>
      </c>
      <c r="S16" s="296" t="str">
        <f t="shared" si="5"/>
        <v>Mica</v>
      </c>
      <c r="T16" s="296" t="str">
        <f t="shared" si="6"/>
        <v>Mica</v>
      </c>
      <c r="U16" s="296" t="str">
        <f t="shared" si="5"/>
        <v>Mica</v>
      </c>
      <c r="V16" s="296" t="str">
        <f t="shared" si="6"/>
        <v>Mica</v>
      </c>
      <c r="W16" s="296" t="str">
        <f t="shared" si="5"/>
        <v>Mica</v>
      </c>
      <c r="X16" s="296" t="str">
        <f t="shared" si="6"/>
        <v>Mica</v>
      </c>
      <c r="Y16" s="296" t="str">
        <f t="shared" si="5"/>
        <v>Mica</v>
      </c>
      <c r="Z16" s="296" t="str">
        <f t="shared" si="6"/>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7">IF(P17="",P17,IF(P16="",P16,IF(P16&gt;P17,P16,P17)))</f>
        <v/>
      </c>
      <c r="R17" s="296" t="str">
        <f t="shared" ref="R17:Z17" si="8">IF(Q18="",Q17,IF(Q17="",Q18,IF(Q17&gt;Q18,Q18,Q17)))</f>
        <v>Mica</v>
      </c>
      <c r="S17" s="296" t="str">
        <f t="shared" si="7"/>
        <v/>
      </c>
      <c r="T17" s="296" t="str">
        <f t="shared" si="8"/>
        <v>Nickel</v>
      </c>
      <c r="U17" s="296" t="str">
        <f t="shared" si="7"/>
        <v>Nickel</v>
      </c>
      <c r="V17" s="296" t="str">
        <f t="shared" si="8"/>
        <v>Nickel</v>
      </c>
      <c r="W17" s="296" t="str">
        <f t="shared" si="7"/>
        <v>Nickel</v>
      </c>
      <c r="X17" s="296" t="str">
        <f t="shared" si="8"/>
        <v>Nickel</v>
      </c>
      <c r="Y17" s="296" t="str">
        <f t="shared" si="7"/>
        <v>Nickel</v>
      </c>
      <c r="Z17" s="296" t="str">
        <f t="shared" si="8"/>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24"/>
      <c r="E18" s="425"/>
      <c r="F18" s="425"/>
      <c r="G18" s="425"/>
      <c r="H18" s="425"/>
      <c r="I18" s="425"/>
      <c r="J18" s="426"/>
      <c r="K18" s="29"/>
      <c r="L18" s="104"/>
      <c r="P18" s="295" t="str">
        <f>IF(ISBLANK(E13),"",IF(E13="(Delete Mica)",IF(ISBLANK(E15),"",E15),E13))</f>
        <v>Mica</v>
      </c>
      <c r="Q18" s="296" t="str">
        <f t="shared" ref="Q18:Y18" si="9">IF(P19="",P18,IF(P18="",P19,IF(P18&gt;P19,P19,P18)))</f>
        <v>Mica</v>
      </c>
      <c r="R18" s="296" t="str">
        <f t="shared" ref="R18:Z18" si="10">IF(Q18="",Q18,IF(Q17="",Q17,IF(Q17&gt;Q18,Q17,Q18)))</f>
        <v/>
      </c>
      <c r="S18" s="296" t="str">
        <f t="shared" si="9"/>
        <v>Nickel</v>
      </c>
      <c r="T18" s="296" t="str">
        <f t="shared" si="10"/>
        <v/>
      </c>
      <c r="U18" s="296" t="str">
        <f t="shared" si="9"/>
        <v/>
      </c>
      <c r="V18" s="296" t="str">
        <f t="shared" si="10"/>
        <v/>
      </c>
      <c r="W18" s="296" t="str">
        <f t="shared" si="9"/>
        <v/>
      </c>
      <c r="X18" s="296" t="str">
        <f t="shared" si="10"/>
        <v/>
      </c>
      <c r="Y18" s="296" t="str">
        <f t="shared" si="9"/>
        <v/>
      </c>
      <c r="Z18" s="296" t="str">
        <f t="shared" si="10"/>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20052</v>
      </c>
      <c r="E19" s="425"/>
      <c r="F19" s="425"/>
      <c r="G19" s="425"/>
      <c r="H19" s="425"/>
      <c r="I19" s="425"/>
      <c r="J19" s="426"/>
      <c r="K19" s="29"/>
      <c r="L19" s="104"/>
      <c r="P19" s="295" t="str">
        <f>IF(ISBLANK(G13),"",IF(G13="(Delete Nickel)",IF(ISBLANK(G15),"",G15),G13))</f>
        <v>Nickel</v>
      </c>
      <c r="Q19" s="296" t="str">
        <f t="shared" ref="Q19:Y19" si="11">IF(P19="",P19,IF(P18="",P18,IF(P18&gt;P19,P18,P19)))</f>
        <v>Nickel</v>
      </c>
      <c r="R19" s="296" t="str">
        <f t="shared" ref="R19:Z19" si="12">IF(Q20="",Q19,IF(Q19="",Q20,IF(Q19&gt;Q20,Q20,Q19)))</f>
        <v>Nickel</v>
      </c>
      <c r="S19" s="296" t="str">
        <f t="shared" si="11"/>
        <v/>
      </c>
      <c r="T19" s="296" t="str">
        <f t="shared" si="12"/>
        <v/>
      </c>
      <c r="U19" s="296" t="str">
        <f t="shared" si="11"/>
        <v/>
      </c>
      <c r="V19" s="296" t="str">
        <f t="shared" si="12"/>
        <v/>
      </c>
      <c r="W19" s="296" t="str">
        <f t="shared" si="11"/>
        <v/>
      </c>
      <c r="X19" s="296" t="str">
        <f t="shared" si="12"/>
        <v/>
      </c>
      <c r="Y19" s="296" t="str">
        <f t="shared" si="11"/>
        <v/>
      </c>
      <c r="Z19" s="296" t="str">
        <f t="shared" si="12"/>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20053</v>
      </c>
      <c r="E20" s="433"/>
      <c r="F20" s="433"/>
      <c r="G20" s="433"/>
      <c r="H20" s="433"/>
      <c r="I20" s="433"/>
      <c r="J20" s="434"/>
      <c r="K20" s="29"/>
      <c r="L20" s="104"/>
      <c r="P20" s="295" t="str">
        <f>IF(ISBLANK(H13),"",IF(H13="(Delete)",IF(ISBLANK(H15),"",H15),H13))</f>
        <v/>
      </c>
      <c r="Q20" s="296" t="str">
        <f t="shared" ref="Q20:Y20" si="13">IF(P21="",P20,IF(P20="",P21,IF(P20&gt;P21,P21,P20)))</f>
        <v/>
      </c>
      <c r="R20" s="296" t="str">
        <f t="shared" ref="R20:Z20" si="14">IF(Q20="",Q20,IF(Q19="",Q19,IF(Q19&gt;Q20,Q19,Q20)))</f>
        <v/>
      </c>
      <c r="S20" s="296" t="str">
        <f t="shared" si="13"/>
        <v/>
      </c>
      <c r="T20" s="296" t="str">
        <f t="shared" si="14"/>
        <v/>
      </c>
      <c r="U20" s="296" t="str">
        <f t="shared" si="13"/>
        <v/>
      </c>
      <c r="V20" s="296" t="str">
        <f t="shared" si="14"/>
        <v/>
      </c>
      <c r="W20" s="296" t="str">
        <f t="shared" si="13"/>
        <v/>
      </c>
      <c r="X20" s="296" t="str">
        <f t="shared" si="14"/>
        <v/>
      </c>
      <c r="Y20" s="296" t="str">
        <f t="shared" si="13"/>
        <v/>
      </c>
      <c r="Z20" s="296" t="str">
        <f t="shared" si="14"/>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20054</v>
      </c>
      <c r="E21" s="425"/>
      <c r="F21" s="425"/>
      <c r="G21" s="425"/>
      <c r="H21" s="425"/>
      <c r="I21" s="425"/>
      <c r="J21" s="426"/>
      <c r="K21" s="29"/>
      <c r="L21" s="104"/>
      <c r="P21" s="295" t="str">
        <f>IF(ISBLANK(I13),"",IF(I13="(Delete)",IF(ISBLANK(I15),"",I15),I13))</f>
        <v/>
      </c>
      <c r="Q21" s="296" t="str">
        <f t="shared" ref="Q21:Y21" si="15">IF(P21="",P21,IF(P20="",P20,IF(P20&gt;P21,P20,P21)))</f>
        <v/>
      </c>
      <c r="R21" s="296" t="str">
        <f>Q21</f>
        <v/>
      </c>
      <c r="S21" s="296" t="str">
        <f t="shared" si="15"/>
        <v/>
      </c>
      <c r="T21" s="296" t="str">
        <f>S21</f>
        <v/>
      </c>
      <c r="U21" s="296" t="str">
        <f t="shared" si="15"/>
        <v/>
      </c>
      <c r="V21" s="296" t="str">
        <f>U21</f>
        <v/>
      </c>
      <c r="W21" s="296" t="str">
        <f t="shared" si="15"/>
        <v/>
      </c>
      <c r="X21" s="296" t="str">
        <f>W21</f>
        <v/>
      </c>
      <c r="Y21" s="296" t="str">
        <f t="shared" si="15"/>
        <v/>
      </c>
      <c r="Z21" s="296" t="str">
        <f>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20052</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24" t="s">
        <v>20055</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2" t="s">
        <v>20053</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20054</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45867</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16">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16"/>
        <v>Copper(*)</v>
      </c>
      <c r="C31" s="28"/>
      <c r="D31" s="403" t="s">
        <v>25</v>
      </c>
      <c r="E31" s="404"/>
      <c r="F31" s="8"/>
      <c r="G31" s="405"/>
      <c r="H31" s="406"/>
      <c r="I31" s="406"/>
      <c r="J31" s="407"/>
      <c r="K31" s="29"/>
      <c r="L31" s="105"/>
      <c r="O31" s="38" t="str">
        <f t="shared" ref="O31:O39" si="17">IF(B31="","","(*)")</f>
        <v>(*)</v>
      </c>
      <c r="P31" s="38" t="str">
        <f t="shared" ref="P31:P39" si="18">IF(D31="Yes","(*)","")</f>
        <v>(*)</v>
      </c>
      <c r="Q31" s="38" t="str">
        <f t="shared" ref="Q31:Q39" si="19">IF(D43="Yes","(*)","")</f>
        <v>(*)</v>
      </c>
      <c r="R31" s="2"/>
      <c r="S31" s="2"/>
      <c r="T31" s="2"/>
      <c r="U31" s="2"/>
      <c r="V31" s="2"/>
      <c r="W31" s="2"/>
      <c r="X31" s="2"/>
      <c r="Y31" s="2"/>
      <c r="Z31" s="2"/>
      <c r="AA31" s="2"/>
      <c r="AB31" s="2"/>
      <c r="AC31" s="2"/>
      <c r="AD31" s="2"/>
      <c r="AE31" s="2"/>
      <c r="AF31" s="2"/>
      <c r="AG31" s="2"/>
    </row>
    <row r="32" spans="1:33" ht="22.5">
      <c r="A32" s="34"/>
      <c r="B32" s="299" t="str">
        <f t="shared" si="16"/>
        <v>Graphite(*)</v>
      </c>
      <c r="C32" s="28"/>
      <c r="D32" s="403" t="s">
        <v>22</v>
      </c>
      <c r="E32" s="404"/>
      <c r="F32" s="8"/>
      <c r="G32" s="405"/>
      <c r="H32" s="406"/>
      <c r="I32" s="406"/>
      <c r="J32" s="407"/>
      <c r="K32" s="29"/>
      <c r="L32" s="105"/>
      <c r="O32" s="38" t="str">
        <f t="shared" si="17"/>
        <v>(*)</v>
      </c>
      <c r="P32" s="38" t="str">
        <f t="shared" si="18"/>
        <v/>
      </c>
      <c r="Q32" s="38" t="str">
        <f t="shared" si="19"/>
        <v/>
      </c>
      <c r="R32" s="2"/>
      <c r="S32" s="2"/>
      <c r="T32" s="2"/>
      <c r="U32" s="2"/>
      <c r="V32" s="2"/>
      <c r="W32" s="2"/>
      <c r="X32" s="2"/>
      <c r="Y32" s="2"/>
      <c r="Z32" s="2"/>
      <c r="AA32" s="2"/>
      <c r="AB32" s="2"/>
      <c r="AC32" s="2"/>
      <c r="AD32" s="2"/>
      <c r="AE32" s="2"/>
      <c r="AF32" s="2"/>
      <c r="AG32" s="2"/>
    </row>
    <row r="33" spans="1:33" ht="22.5">
      <c r="A33" s="34"/>
      <c r="B33" s="299" t="str">
        <f t="shared" si="16"/>
        <v>Lithium(*)</v>
      </c>
      <c r="C33" s="28"/>
      <c r="D33" s="403" t="s">
        <v>22</v>
      </c>
      <c r="E33" s="404"/>
      <c r="F33" s="8"/>
      <c r="G33" s="405"/>
      <c r="H33" s="406"/>
      <c r="I33" s="406"/>
      <c r="J33" s="407"/>
      <c r="K33" s="29"/>
      <c r="L33" s="105"/>
      <c r="O33" s="38" t="str">
        <f t="shared" si="17"/>
        <v>(*)</v>
      </c>
      <c r="P33" s="38" t="str">
        <f t="shared" si="18"/>
        <v/>
      </c>
      <c r="Q33" s="38" t="str">
        <f t="shared" si="19"/>
        <v/>
      </c>
      <c r="R33" s="2"/>
      <c r="S33" s="2"/>
      <c r="T33" s="2"/>
      <c r="U33" s="2"/>
      <c r="V33" s="2"/>
      <c r="W33" s="2"/>
      <c r="X33" s="2"/>
      <c r="Y33" s="2"/>
      <c r="Z33" s="2"/>
      <c r="AA33" s="2"/>
      <c r="AB33" s="2"/>
      <c r="AC33" s="2"/>
      <c r="AD33" s="2"/>
      <c r="AE33" s="2"/>
      <c r="AF33" s="2"/>
      <c r="AG33" s="2"/>
    </row>
    <row r="34" spans="1:33" ht="22.5">
      <c r="A34" s="34"/>
      <c r="B34" s="299" t="str">
        <f t="shared" si="16"/>
        <v>Mica(*)</v>
      </c>
      <c r="C34" s="28"/>
      <c r="D34" s="403" t="s">
        <v>22</v>
      </c>
      <c r="E34" s="404"/>
      <c r="F34" s="8"/>
      <c r="G34" s="405"/>
      <c r="H34" s="406"/>
      <c r="I34" s="406"/>
      <c r="J34" s="407"/>
      <c r="K34" s="29"/>
      <c r="L34" s="105"/>
      <c r="O34" s="38" t="str">
        <f t="shared" si="17"/>
        <v>(*)</v>
      </c>
      <c r="P34" s="38" t="str">
        <f t="shared" si="18"/>
        <v/>
      </c>
      <c r="Q34" s="38" t="str">
        <f t="shared" si="19"/>
        <v/>
      </c>
      <c r="R34" s="2"/>
      <c r="S34" s="2"/>
      <c r="T34" s="2"/>
      <c r="U34" s="2"/>
      <c r="V34" s="2"/>
      <c r="W34" s="2"/>
      <c r="X34" s="2"/>
      <c r="Y34" s="2"/>
      <c r="Z34" s="2"/>
      <c r="AA34" s="2"/>
      <c r="AB34" s="2"/>
      <c r="AC34" s="2"/>
      <c r="AD34" s="2"/>
      <c r="AE34" s="2"/>
      <c r="AF34" s="2"/>
      <c r="AG34" s="2"/>
    </row>
    <row r="35" spans="1:33" ht="22.5">
      <c r="A35" s="34"/>
      <c r="B35" s="299" t="str">
        <f t="shared" si="16"/>
        <v>Nickel(*)</v>
      </c>
      <c r="C35" s="28"/>
      <c r="D35" s="403" t="s">
        <v>25</v>
      </c>
      <c r="E35" s="404"/>
      <c r="F35" s="8"/>
      <c r="G35" s="405"/>
      <c r="H35" s="406"/>
      <c r="I35" s="406"/>
      <c r="J35" s="407"/>
      <c r="K35" s="29"/>
      <c r="L35" s="105"/>
      <c r="O35" s="38" t="str">
        <f t="shared" si="17"/>
        <v>(*)</v>
      </c>
      <c r="P35" s="38" t="str">
        <f t="shared" si="18"/>
        <v>(*)</v>
      </c>
      <c r="Q35" s="38" t="str">
        <f t="shared" si="19"/>
        <v>(*)</v>
      </c>
      <c r="R35" s="2"/>
      <c r="S35" s="2"/>
      <c r="T35" s="2"/>
      <c r="U35" s="2"/>
      <c r="V35" s="2"/>
      <c r="W35" s="2"/>
      <c r="X35" s="2"/>
      <c r="Y35" s="2"/>
      <c r="Z35" s="2"/>
      <c r="AA35" s="2"/>
      <c r="AB35" s="2"/>
      <c r="AC35" s="2"/>
      <c r="AD35" s="2"/>
      <c r="AE35" s="2"/>
      <c r="AF35" s="2"/>
      <c r="AG35" s="2"/>
    </row>
    <row r="36" spans="1:33" ht="22.5" hidden="1">
      <c r="A36" s="34"/>
      <c r="B36" s="299" t="str">
        <f t="shared" si="16"/>
        <v/>
      </c>
      <c r="C36" s="28"/>
      <c r="D36" s="403"/>
      <c r="E36" s="404"/>
      <c r="F36" s="8"/>
      <c r="G36" s="405"/>
      <c r="H36" s="406"/>
      <c r="I36" s="406"/>
      <c r="J36" s="407"/>
      <c r="K36" s="29"/>
      <c r="L36" s="105"/>
      <c r="O36" s="38" t="str">
        <f t="shared" si="17"/>
        <v/>
      </c>
      <c r="P36" s="38" t="str">
        <f t="shared" si="18"/>
        <v/>
      </c>
      <c r="Q36" s="38" t="str">
        <f t="shared" si="19"/>
        <v/>
      </c>
      <c r="R36" s="2"/>
      <c r="S36" s="2"/>
      <c r="T36" s="2"/>
      <c r="U36" s="2"/>
      <c r="V36" s="2"/>
      <c r="W36" s="2"/>
      <c r="X36" s="2"/>
      <c r="Y36" s="2"/>
      <c r="Z36" s="2"/>
      <c r="AA36" s="2"/>
      <c r="AB36" s="2"/>
      <c r="AC36" s="2"/>
      <c r="AD36" s="2"/>
      <c r="AE36" s="2"/>
      <c r="AF36" s="2"/>
      <c r="AG36" s="2"/>
    </row>
    <row r="37" spans="1:33" ht="22.5" hidden="1">
      <c r="A37" s="34"/>
      <c r="B37" s="299" t="str">
        <f t="shared" si="16"/>
        <v/>
      </c>
      <c r="C37" s="28"/>
      <c r="D37" s="403"/>
      <c r="E37" s="404"/>
      <c r="F37" s="8"/>
      <c r="G37" s="405"/>
      <c r="H37" s="406"/>
      <c r="I37" s="406"/>
      <c r="J37" s="407"/>
      <c r="K37" s="29"/>
      <c r="L37" s="105"/>
      <c r="O37" s="38" t="str">
        <f t="shared" si="17"/>
        <v/>
      </c>
      <c r="P37" s="38" t="str">
        <f t="shared" si="18"/>
        <v/>
      </c>
      <c r="Q37" s="38" t="str">
        <f t="shared" si="19"/>
        <v/>
      </c>
      <c r="R37" s="2"/>
      <c r="S37" s="2"/>
      <c r="T37" s="2"/>
      <c r="U37" s="2"/>
      <c r="V37" s="2"/>
      <c r="W37" s="2"/>
      <c r="X37" s="2"/>
      <c r="Y37" s="2"/>
      <c r="Z37" s="2"/>
      <c r="AA37" s="2"/>
      <c r="AB37" s="2"/>
      <c r="AC37" s="2"/>
      <c r="AD37" s="2"/>
      <c r="AE37" s="2"/>
      <c r="AF37" s="2"/>
      <c r="AG37" s="2"/>
    </row>
    <row r="38" spans="1:33" ht="22.5" hidden="1">
      <c r="A38" s="34"/>
      <c r="B38" s="299" t="str">
        <f t="shared" si="16"/>
        <v/>
      </c>
      <c r="C38" s="28"/>
      <c r="D38" s="403"/>
      <c r="E38" s="404"/>
      <c r="F38" s="8"/>
      <c r="G38" s="405"/>
      <c r="H38" s="406"/>
      <c r="I38" s="406"/>
      <c r="J38" s="407"/>
      <c r="K38" s="29"/>
      <c r="L38" s="105"/>
      <c r="O38" s="38" t="str">
        <f t="shared" si="17"/>
        <v/>
      </c>
      <c r="P38" s="38" t="str">
        <f t="shared" si="18"/>
        <v/>
      </c>
      <c r="Q38" s="38" t="str">
        <f t="shared" si="19"/>
        <v/>
      </c>
      <c r="R38" s="2"/>
      <c r="S38" s="2"/>
      <c r="T38" s="2"/>
      <c r="U38" s="2"/>
      <c r="V38" s="2"/>
      <c r="W38" s="2"/>
      <c r="X38" s="2"/>
      <c r="Y38" s="2"/>
      <c r="Z38" s="2"/>
      <c r="AA38" s="2"/>
      <c r="AB38" s="2"/>
      <c r="AC38" s="2"/>
      <c r="AD38" s="2"/>
      <c r="AE38" s="2"/>
      <c r="AF38" s="2"/>
      <c r="AG38" s="2"/>
    </row>
    <row r="39" spans="1:33" ht="22.5" hidden="1">
      <c r="A39" s="34"/>
      <c r="B39" s="299" t="str">
        <f t="shared" si="16"/>
        <v/>
      </c>
      <c r="C39" s="28"/>
      <c r="D39" s="403"/>
      <c r="E39" s="404"/>
      <c r="F39" s="8"/>
      <c r="G39" s="405"/>
      <c r="H39" s="406"/>
      <c r="I39" s="406"/>
      <c r="J39" s="407"/>
      <c r="K39" s="29"/>
      <c r="L39" s="105"/>
      <c r="O39" s="38" t="str">
        <f t="shared" si="17"/>
        <v/>
      </c>
      <c r="P39" s="38" t="str">
        <f t="shared" si="18"/>
        <v/>
      </c>
      <c r="Q39" s="38" t="str">
        <f t="shared" si="19"/>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20">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Copper</v>
      </c>
      <c r="U42" s="303" t="str">
        <f>T42</f>
        <v>Copper</v>
      </c>
      <c r="V42" s="303" t="str">
        <f>IF(U43="",U42,IF(U42="",U43,IF(U42&gt;U43,U43,U42)))</f>
        <v>Copper</v>
      </c>
      <c r="W42" s="303" t="str">
        <f>V42</f>
        <v>Copper</v>
      </c>
      <c r="X42" s="303" t="str">
        <f>IF(W43="",W42,IF(W42="",W43,IF(W42&gt;W43,W43,W42)))</f>
        <v>Copper</v>
      </c>
      <c r="Y42" s="303" t="str">
        <f>X42</f>
        <v>Copper</v>
      </c>
      <c r="Z42" s="303" t="str">
        <f>IF(Y43="",Y42,IF(Y42="",Y43,IF(Y42&gt;Y43,Y43,Y42)))</f>
        <v>Copper</v>
      </c>
      <c r="AA42" s="303" t="str">
        <f>Z42</f>
        <v>Copper</v>
      </c>
      <c r="AB42" s="303" t="str">
        <f>IF(AA43="",AA42,IF(AA42="",AA43,IF(AA42&gt;AA43,AA43,AA42)))</f>
        <v>Copper</v>
      </c>
      <c r="AC42" s="303" t="str">
        <f>AB42</f>
        <v>Copper</v>
      </c>
      <c r="AD42" s="2"/>
      <c r="AE42" s="2"/>
      <c r="AF42" s="2"/>
      <c r="AG42" s="2"/>
    </row>
    <row r="43" spans="1:33" ht="22.5">
      <c r="A43" s="34"/>
      <c r="B43" s="300" t="str">
        <f t="shared" si="20"/>
        <v>Copper(*)</v>
      </c>
      <c r="C43" s="28"/>
      <c r="D43" s="403" t="s">
        <v>25</v>
      </c>
      <c r="E43" s="404"/>
      <c r="F43" s="8"/>
      <c r="G43" s="405"/>
      <c r="H43" s="406"/>
      <c r="I43" s="406"/>
      <c r="J43" s="407"/>
      <c r="K43" s="29"/>
      <c r="L43" s="105"/>
      <c r="P43" s="301" t="str">
        <f t="shared" ref="P43:P51" si="21">IF(OR(D31="No",D31="Unknown",D31="Not declaring"),"",O31)</f>
        <v>(*)</v>
      </c>
      <c r="R43" s="2"/>
      <c r="S43" s="302" t="str">
        <f t="shared" ref="S43:S51" si="22">IF(COUNTIF(D43,"Yes"),AA13,"")</f>
        <v>Copper</v>
      </c>
      <c r="T43" s="303" t="str">
        <f>IF(S43="",S43,IF(S42="",S42,IF(S42&gt;S43,S42,S43)))</f>
        <v/>
      </c>
      <c r="U43" s="303" t="str">
        <f>IF(T44="",T43,IF(T43="",T44,IF(T43&gt;T44,T44,T43)))</f>
        <v/>
      </c>
      <c r="V43" s="303" t="str">
        <f>IF(U43="",U43,IF(U42="",U42,IF(U42&gt;U43,U42,U43)))</f>
        <v/>
      </c>
      <c r="W43" s="303" t="str">
        <f>IF(V44="",V43,IF(V43="",V44,IF(V43&gt;V44,V44,V43)))</f>
        <v>Nickel</v>
      </c>
      <c r="X43" s="303" t="str">
        <f>IF(W43="",W43,IF(W42="",W42,IF(W42&gt;W43,W42,W43)))</f>
        <v>Nickel</v>
      </c>
      <c r="Y43" s="303" t="str">
        <f>IF(X44="",X43,IF(X43="",X44,IF(X43&gt;X44,X44,X43)))</f>
        <v>Nickel</v>
      </c>
      <c r="Z43" s="303" t="str">
        <f>IF(Y43="",Y43,IF(Y42="",Y42,IF(Y42&gt;Y43,Y42,Y43)))</f>
        <v>Nickel</v>
      </c>
      <c r="AA43" s="303" t="str">
        <f>IF(Z44="",Z43,IF(Z43="",Z44,IF(Z43&gt;Z44,Z44,Z43)))</f>
        <v>Nickel</v>
      </c>
      <c r="AB43" s="303" t="str">
        <f>IF(AA43="",AA43,IF(AA42="",AA42,IF(AA42&gt;AA43,AA42,AA43)))</f>
        <v>Nickel</v>
      </c>
      <c r="AC43" s="303" t="str">
        <f>IF(AB44="",AB43,IF(AB43="",AB44,IF(AB43&gt;AB44,AB44,AB43)))</f>
        <v>Nickel</v>
      </c>
      <c r="AD43" s="2"/>
      <c r="AE43" s="2"/>
      <c r="AF43" s="2"/>
      <c r="AG43" s="2"/>
    </row>
    <row r="44" spans="1:33" ht="22.5">
      <c r="A44" s="34"/>
      <c r="B44" s="300" t="str">
        <f t="shared" si="20"/>
        <v>Graphite</v>
      </c>
      <c r="C44" s="28"/>
      <c r="D44" s="403"/>
      <c r="E44" s="404"/>
      <c r="F44" s="8"/>
      <c r="G44" s="405"/>
      <c r="H44" s="406"/>
      <c r="I44" s="406"/>
      <c r="J44" s="407"/>
      <c r="K44" s="29"/>
      <c r="L44" s="105"/>
      <c r="P44" s="301" t="str">
        <f t="shared" si="21"/>
        <v/>
      </c>
      <c r="R44" s="2"/>
      <c r="S44" s="302" t="str">
        <f t="shared" si="22"/>
        <v/>
      </c>
      <c r="T44" s="303" t="str">
        <f>IF(S45="",S44,IF(S44="",S45,IF(S44&gt;S45,S45,S44)))</f>
        <v/>
      </c>
      <c r="U44" s="303" t="str">
        <f>IF(T44="",T44,IF(T43="",T43,IF(T43&gt;T44,T43,T44)))</f>
        <v/>
      </c>
      <c r="V44" s="303" t="str">
        <f>IF(U45="",U44,IF(U44="",U45,IF(U44&gt;U45,U45,U44)))</f>
        <v>Nickel</v>
      </c>
      <c r="W44" s="303" t="str">
        <f>IF(V44="",V44,IF(V43="",V43,IF(V43&gt;V44,V43,V44)))</f>
        <v/>
      </c>
      <c r="X44" s="303" t="str">
        <f>IF(W45="",W44,IF(W44="",W45,IF(W44&gt;W45,W45,W44)))</f>
        <v/>
      </c>
      <c r="Y44" s="303" t="str">
        <f>IF(X44="",X44,IF(X43="",X43,IF(X43&gt;X44,X43,X44)))</f>
        <v/>
      </c>
      <c r="Z44" s="303" t="str">
        <f>IF(Y45="",Y44,IF(Y44="",Y45,IF(Y44&gt;Y45,Y45,Y44)))</f>
        <v/>
      </c>
      <c r="AA44" s="303" t="str">
        <f>IF(Z44="",Z44,IF(Z43="",Z43,IF(Z43&gt;Z44,Z43,Z44)))</f>
        <v/>
      </c>
      <c r="AB44" s="303" t="str">
        <f>IF(AA45="",AA44,IF(AA44="",AA45,IF(AA44&gt;AA45,AA45,AA44)))</f>
        <v/>
      </c>
      <c r="AC44" s="303" t="str">
        <f>IF(AB44="",AB44,IF(AB43="",AB43,IF(AB43&gt;AB44,AB43,AB44)))</f>
        <v/>
      </c>
      <c r="AD44" s="2"/>
      <c r="AE44" s="2"/>
      <c r="AF44" s="2"/>
      <c r="AG44" s="2"/>
    </row>
    <row r="45" spans="1:33" ht="22.5">
      <c r="A45" s="34"/>
      <c r="B45" s="300" t="str">
        <f t="shared" si="20"/>
        <v>Lithium</v>
      </c>
      <c r="C45" s="28"/>
      <c r="D45" s="403"/>
      <c r="E45" s="404"/>
      <c r="F45" s="8"/>
      <c r="G45" s="405"/>
      <c r="H45" s="406"/>
      <c r="I45" s="406"/>
      <c r="J45" s="407"/>
      <c r="K45" s="29"/>
      <c r="L45" s="105"/>
      <c r="P45" s="301" t="str">
        <f t="shared" si="21"/>
        <v/>
      </c>
      <c r="R45" s="2"/>
      <c r="S45" s="302" t="str">
        <f t="shared" si="22"/>
        <v/>
      </c>
      <c r="T45" s="303" t="str">
        <f>IF(S45="",S45,IF(S44="",S44,IF(S44&gt;S45,S44,S45)))</f>
        <v/>
      </c>
      <c r="U45" s="303" t="str">
        <f>IF(T46="",T45,IF(T45="",T46,IF(T45&gt;T46,T46,T45)))</f>
        <v>Nickel</v>
      </c>
      <c r="V45" s="303" t="str">
        <f>IF(U45="",U45,IF(U44="",U44,IF(U44&gt;U45,U44,U45)))</f>
        <v/>
      </c>
      <c r="W45" s="303" t="str">
        <f>IF(V46="",V45,IF(V45="",V46,IF(V45&gt;V46,V46,V45)))</f>
        <v/>
      </c>
      <c r="X45" s="303" t="str">
        <f>IF(W45="",W45,IF(W44="",W44,IF(W44&gt;W45,W44,W45)))</f>
        <v/>
      </c>
      <c r="Y45" s="303" t="str">
        <f>IF(X46="",X45,IF(X45="",X46,IF(X45&gt;X46,X46,X45)))</f>
        <v/>
      </c>
      <c r="Z45" s="303" t="str">
        <f>IF(Y45="",Y45,IF(Y44="",Y44,IF(Y44&gt;Y45,Y44,Y45)))</f>
        <v/>
      </c>
      <c r="AA45" s="303" t="str">
        <f>IF(Z46="",Z45,IF(Z45="",Z46,IF(Z45&gt;Z46,Z46,Z45)))</f>
        <v/>
      </c>
      <c r="AB45" s="303" t="str">
        <f>IF(AA45="",AA45,IF(AA44="",AA44,IF(AA44&gt;AA45,AA44,AA45)))</f>
        <v/>
      </c>
      <c r="AC45" s="303" t="str">
        <f>IF(AB46="",AB45,IF(AB45="",AB46,IF(AB45&gt;AB46,AB46,AB45)))</f>
        <v/>
      </c>
      <c r="AD45" s="2"/>
      <c r="AE45" s="2"/>
      <c r="AF45" s="2"/>
      <c r="AG45" s="2"/>
    </row>
    <row r="46" spans="1:33" ht="22.5">
      <c r="A46" s="34"/>
      <c r="B46" s="300" t="str">
        <f t="shared" si="20"/>
        <v>Mica</v>
      </c>
      <c r="C46" s="28"/>
      <c r="D46" s="403"/>
      <c r="E46" s="404"/>
      <c r="F46" s="8"/>
      <c r="G46" s="405"/>
      <c r="H46" s="406"/>
      <c r="I46" s="406"/>
      <c r="J46" s="407"/>
      <c r="K46" s="29"/>
      <c r="L46" s="105"/>
      <c r="P46" s="301" t="str">
        <f t="shared" si="21"/>
        <v/>
      </c>
      <c r="R46" s="2"/>
      <c r="S46" s="302" t="str">
        <f t="shared" si="22"/>
        <v/>
      </c>
      <c r="T46" s="303" t="str">
        <f>IF(S47="",S46,IF(S46="",S47,IF(S46&gt;S47,S47,S46)))</f>
        <v>Nickel</v>
      </c>
      <c r="U46" s="303" t="str">
        <f>IF(T46="",T46,IF(T45="",T45,IF(T45&gt;T46,T45,T46)))</f>
        <v/>
      </c>
      <c r="V46" s="303" t="str">
        <f>IF(U47="",U46,IF(U46="",U47,IF(U46&gt;U47,U47,U46)))</f>
        <v/>
      </c>
      <c r="W46" s="303" t="str">
        <f>IF(V46="",V46,IF(V45="",V45,IF(V45&gt;V46,V45,V46)))</f>
        <v/>
      </c>
      <c r="X46" s="303" t="str">
        <f>IF(W47="",W46,IF(W46="",W47,IF(W46&gt;W47,W47,W46)))</f>
        <v/>
      </c>
      <c r="Y46" s="303" t="str">
        <f>IF(X46="",X46,IF(X45="",X45,IF(X45&gt;X46,X45,X46)))</f>
        <v/>
      </c>
      <c r="Z46" s="303" t="str">
        <f>IF(Y47="",Y46,IF(Y46="",Y47,IF(Y46&gt;Y47,Y47,Y46)))</f>
        <v/>
      </c>
      <c r="AA46" s="303" t="str">
        <f>IF(Z46="",Z46,IF(Z45="",Z45,IF(Z45&gt;Z46,Z45,Z46)))</f>
        <v/>
      </c>
      <c r="AB46" s="303" t="str">
        <f>IF(AA47="",AA46,IF(AA46="",AA47,IF(AA46&gt;AA47,AA47,AA46)))</f>
        <v/>
      </c>
      <c r="AC46" s="303" t="str">
        <f>IF(AB46="",AB46,IF(AB45="",AB45,IF(AB45&gt;AB46,AB45,AB46)))</f>
        <v/>
      </c>
      <c r="AD46" s="2"/>
      <c r="AE46" s="2"/>
      <c r="AF46" s="2"/>
      <c r="AG46" s="2"/>
    </row>
    <row r="47" spans="1:33" ht="22.5">
      <c r="A47" s="34"/>
      <c r="B47" s="300" t="str">
        <f t="shared" si="20"/>
        <v>Nickel(*)</v>
      </c>
      <c r="C47" s="28"/>
      <c r="D47" s="403" t="s">
        <v>25</v>
      </c>
      <c r="E47" s="404"/>
      <c r="F47" s="8"/>
      <c r="G47" s="405"/>
      <c r="H47" s="406"/>
      <c r="I47" s="406"/>
      <c r="J47" s="407"/>
      <c r="K47" s="29"/>
      <c r="L47" s="105"/>
      <c r="P47" s="301" t="str">
        <f t="shared" si="21"/>
        <v>(*)</v>
      </c>
      <c r="R47" s="2"/>
      <c r="S47" s="302" t="str">
        <f t="shared" si="22"/>
        <v>Nickel</v>
      </c>
      <c r="T47" s="303" t="str">
        <f>IF(S47="",S47,IF(S46="",S46,IF(S46&gt;S47,S46,S47)))</f>
        <v/>
      </c>
      <c r="U47" s="303" t="str">
        <f>IF(T48="",T47,IF(T47="",T48,IF(T47&gt;T48,T48,T47)))</f>
        <v/>
      </c>
      <c r="V47" s="303" t="str">
        <f>IF(U47="",U47,IF(U46="",U46,IF(U46&gt;U47,U46,U47)))</f>
        <v/>
      </c>
      <c r="W47" s="303" t="str">
        <f>IF(V48="",V47,IF(V47="",V48,IF(V47&gt;V48,V48,V47)))</f>
        <v/>
      </c>
      <c r="X47" s="303" t="str">
        <f>IF(W47="",W47,IF(W46="",W46,IF(W46&gt;W47,W46,W47)))</f>
        <v/>
      </c>
      <c r="Y47" s="303" t="str">
        <f>IF(X48="",X47,IF(X47="",X48,IF(X47&gt;X48,X48,X47)))</f>
        <v/>
      </c>
      <c r="Z47" s="303" t="str">
        <f>IF(Y47="",Y47,IF(Y46="",Y46,IF(Y46&gt;Y47,Y46,Y47)))</f>
        <v/>
      </c>
      <c r="AA47" s="303" t="str">
        <f>IF(Z48="",Z47,IF(Z47="",Z48,IF(Z47&gt;Z48,Z48,Z47)))</f>
        <v/>
      </c>
      <c r="AB47" s="303" t="str">
        <f>IF(AA47="",AA47,IF(AA46="",AA46,IF(AA46&gt;AA47,AA46,AA47)))</f>
        <v/>
      </c>
      <c r="AC47" s="303" t="str">
        <f>IF(AB48="",AB47,IF(AB47="",AB48,IF(AB47&gt;AB48,AB48,AB47)))</f>
        <v/>
      </c>
      <c r="AD47" s="2"/>
      <c r="AE47" s="2"/>
      <c r="AF47" s="2"/>
      <c r="AG47" s="2"/>
    </row>
    <row r="48" spans="1:33" ht="22.5" hidden="1">
      <c r="A48" s="34"/>
      <c r="B48" s="300" t="str">
        <f t="shared" si="20"/>
        <v/>
      </c>
      <c r="C48" s="28"/>
      <c r="D48" s="403"/>
      <c r="E48" s="404"/>
      <c r="F48" s="8"/>
      <c r="G48" s="405"/>
      <c r="H48" s="406"/>
      <c r="I48" s="406"/>
      <c r="J48" s="407"/>
      <c r="K48" s="29"/>
      <c r="L48" s="105"/>
      <c r="P48" s="301" t="str">
        <f t="shared" si="21"/>
        <v/>
      </c>
      <c r="R48" s="2"/>
      <c r="S48" s="302" t="str">
        <f t="shared" si="22"/>
        <v/>
      </c>
      <c r="T48" s="303" t="str">
        <f>IF(S49="",S48,IF(S48="",S49,IF(S48&gt;S49,S49,S48)))</f>
        <v/>
      </c>
      <c r="U48" s="303" t="str">
        <f>IF(T48="",T48,IF(T47="",T47,IF(T47&gt;T48,T47,T48)))</f>
        <v/>
      </c>
      <c r="V48" s="303" t="str">
        <f>IF(U49="",U48,IF(U48="",U49,IF(U48&gt;U49,U49,U48)))</f>
        <v/>
      </c>
      <c r="W48" s="303" t="str">
        <f>IF(V48="",V48,IF(V47="",V47,IF(V47&gt;V48,V47,V48)))</f>
        <v/>
      </c>
      <c r="X48" s="303" t="str">
        <f>IF(W49="",W48,IF(W48="",W49,IF(W48&gt;W49,W49,W48)))</f>
        <v/>
      </c>
      <c r="Y48" s="303" t="str">
        <f>IF(X48="",X48,IF(X47="",X47,IF(X47&gt;X48,X47,X48)))</f>
        <v/>
      </c>
      <c r="Z48" s="303" t="str">
        <f>IF(Y49="",Y48,IF(Y48="",Y49,IF(Y48&gt;Y49,Y49,Y48)))</f>
        <v/>
      </c>
      <c r="AA48" s="303" t="str">
        <f>IF(Z48="",Z48,IF(Z47="",Z47,IF(Z47&gt;Z48,Z47,Z48)))</f>
        <v/>
      </c>
      <c r="AB48" s="303" t="str">
        <f>IF(AA49="",AA48,IF(AA48="",AA49,IF(AA48&gt;AA49,AA49,AA48)))</f>
        <v/>
      </c>
      <c r="AC48" s="303" t="str">
        <f>IF(AB48="",AB48,IF(AB47="",AB47,IF(AB47&gt;AB48,AB47,AB48)))</f>
        <v/>
      </c>
      <c r="AD48" s="2"/>
      <c r="AE48" s="2"/>
      <c r="AF48" s="2"/>
      <c r="AG48" s="2"/>
    </row>
    <row r="49" spans="1:33" ht="22.5" hidden="1">
      <c r="A49" s="34"/>
      <c r="B49" s="300" t="str">
        <f t="shared" si="20"/>
        <v/>
      </c>
      <c r="C49" s="28"/>
      <c r="D49" s="403"/>
      <c r="E49" s="404"/>
      <c r="F49" s="8"/>
      <c r="G49" s="405"/>
      <c r="H49" s="406"/>
      <c r="I49" s="406"/>
      <c r="J49" s="407"/>
      <c r="K49" s="29"/>
      <c r="L49" s="105"/>
      <c r="P49" s="301" t="str">
        <f t="shared" si="21"/>
        <v/>
      </c>
      <c r="R49" s="2"/>
      <c r="S49" s="302" t="str">
        <f t="shared" si="22"/>
        <v/>
      </c>
      <c r="T49" s="303" t="str">
        <f>IF(S49="",S49,IF(S48="",S48,IF(S48&gt;S49,S48,S49)))</f>
        <v/>
      </c>
      <c r="U49" s="303" t="str">
        <f>IF(T50="",T49,IF(T49="",T50,IF(T49&gt;T50,T50,T49)))</f>
        <v/>
      </c>
      <c r="V49" s="303" t="str">
        <f>IF(U49="",U49,IF(U48="",U48,IF(U48&gt;U49,U48,U49)))</f>
        <v/>
      </c>
      <c r="W49" s="303" t="str">
        <f>IF(V50="",V49,IF(V49="",V50,IF(V49&gt;V50,V50,V49)))</f>
        <v/>
      </c>
      <c r="X49" s="303" t="str">
        <f>IF(W49="",W49,IF(W48="",W48,IF(W48&gt;W49,W48,W49)))</f>
        <v/>
      </c>
      <c r="Y49" s="303" t="str">
        <f>IF(X50="",X49,IF(X49="",X50,IF(X49&gt;X50,X50,X49)))</f>
        <v/>
      </c>
      <c r="Z49" s="303" t="str">
        <f>IF(Y49="",Y49,IF(Y48="",Y48,IF(Y48&gt;Y49,Y48,Y49)))</f>
        <v/>
      </c>
      <c r="AA49" s="303" t="str">
        <f>IF(Z50="",Z49,IF(Z49="",Z50,IF(Z49&gt;Z50,Z50,Z49)))</f>
        <v/>
      </c>
      <c r="AB49" s="303" t="str">
        <f>IF(AA49="",AA49,IF(AA48="",AA48,IF(AA48&gt;AA49,AA48,AA49)))</f>
        <v/>
      </c>
      <c r="AC49" s="303" t="str">
        <f>IF(AB50="",AB49,IF(AB49="",AB50,IF(AB49&gt;AB50,AB50,AB49)))</f>
        <v/>
      </c>
      <c r="AD49" s="2"/>
      <c r="AE49" s="2"/>
      <c r="AF49" s="2"/>
      <c r="AG49" s="2"/>
    </row>
    <row r="50" spans="1:33" ht="22.5" hidden="1">
      <c r="A50" s="34"/>
      <c r="B50" s="300" t="str">
        <f t="shared" si="20"/>
        <v/>
      </c>
      <c r="C50" s="28"/>
      <c r="D50" s="403"/>
      <c r="E50" s="404"/>
      <c r="F50" s="8"/>
      <c r="G50" s="405"/>
      <c r="H50" s="406"/>
      <c r="I50" s="406"/>
      <c r="J50" s="407"/>
      <c r="K50" s="29"/>
      <c r="L50" s="105"/>
      <c r="P50" s="301" t="str">
        <f t="shared" si="21"/>
        <v/>
      </c>
      <c r="R50" s="2"/>
      <c r="S50" s="302" t="str">
        <f t="shared" si="22"/>
        <v/>
      </c>
      <c r="T50" s="303" t="str">
        <f>IF(S51="",S50,IF(S50="",S51,IF(S50&gt;S51,S51,S50)))</f>
        <v/>
      </c>
      <c r="U50" s="303" t="str">
        <f>IF(T50="",T50,IF(T49="",T49,IF(T49&gt;T50,T49,T50)))</f>
        <v/>
      </c>
      <c r="V50" s="303" t="str">
        <f>IF(U51="",U50,IF(U50="",U51,IF(U50&gt;U51,U51,U50)))</f>
        <v/>
      </c>
      <c r="W50" s="303" t="str">
        <f>IF(V50="",V50,IF(V49="",V49,IF(V49&gt;V50,V49,V50)))</f>
        <v/>
      </c>
      <c r="X50" s="303" t="str">
        <f>IF(W51="",W50,IF(W50="",W51,IF(W50&gt;W51,W51,W50)))</f>
        <v/>
      </c>
      <c r="Y50" s="303" t="str">
        <f>IF(X50="",X50,IF(X49="",X49,IF(X49&gt;X50,X49,X50)))</f>
        <v/>
      </c>
      <c r="Z50" s="303" t="str">
        <f>IF(Y51="",Y50,IF(Y50="",Y51,IF(Y50&gt;Y51,Y51,Y50)))</f>
        <v/>
      </c>
      <c r="AA50" s="303" t="str">
        <f>IF(Z50="",Z50,IF(Z49="",Z49,IF(Z49&gt;Z50,Z49,Z50)))</f>
        <v/>
      </c>
      <c r="AB50" s="303" t="str">
        <f>IF(AA51="",AA50,IF(AA50="",AA51,IF(AA50&gt;AA51,AA51,AA50)))</f>
        <v/>
      </c>
      <c r="AC50" s="303" t="str">
        <f>IF(AB50="",AB50,IF(AB49="",AB49,IF(AB49&gt;AB50,AB49,AB50)))</f>
        <v/>
      </c>
      <c r="AD50" s="2"/>
      <c r="AE50" s="2"/>
      <c r="AF50" s="2"/>
      <c r="AG50" s="2"/>
    </row>
    <row r="51" spans="1:33" ht="22.5" hidden="1">
      <c r="A51" s="34"/>
      <c r="B51" s="300" t="str">
        <f t="shared" si="20"/>
        <v/>
      </c>
      <c r="C51" s="28"/>
      <c r="D51" s="403"/>
      <c r="E51" s="404"/>
      <c r="F51" s="8"/>
      <c r="G51" s="405"/>
      <c r="H51" s="406"/>
      <c r="I51" s="406"/>
      <c r="J51" s="407"/>
      <c r="K51" s="29"/>
      <c r="L51" s="105"/>
      <c r="P51" s="301" t="str">
        <f t="shared" si="21"/>
        <v/>
      </c>
      <c r="R51" s="2"/>
      <c r="S51" s="302" t="str">
        <f t="shared" si="22"/>
        <v/>
      </c>
      <c r="T51" s="303" t="str">
        <f>IF(S51="",S51,IF(S50="",S50,IF(S50&gt;S51,S50,S51)))</f>
        <v/>
      </c>
      <c r="U51" s="303" t="str">
        <f>T51</f>
        <v/>
      </c>
      <c r="V51" s="303" t="str">
        <f>IF(U51="",U51,IF(U50="",U50,IF(U50&gt;U51,U50,U51)))</f>
        <v/>
      </c>
      <c r="W51" s="303" t="str">
        <f>V51</f>
        <v/>
      </c>
      <c r="X51" s="303" t="str">
        <f>IF(W51="",W51,IF(W50="",W50,IF(W50&gt;W51,W50,W51)))</f>
        <v/>
      </c>
      <c r="Y51" s="303" t="str">
        <f>X51</f>
        <v/>
      </c>
      <c r="Z51" s="303" t="str">
        <f>IF(Y51="",Y51,IF(Y50="",Y50,IF(Y50&gt;Y51,Y50,Y51)))</f>
        <v/>
      </c>
      <c r="AA51" s="303" t="str">
        <f>Z51</f>
        <v/>
      </c>
      <c r="AB51" s="303" t="str">
        <f>IF(AA51="",AA51,IF(AA50="",AA50,IF(AA50&gt;AA51,AA50,AA51)))</f>
        <v/>
      </c>
      <c r="AC51" s="303" t="str">
        <f>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50.2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03" t="s">
        <v>26</v>
      </c>
      <c r="E55" s="404"/>
      <c r="F55" s="40"/>
      <c r="G55" s="405"/>
      <c r="H55" s="406"/>
      <c r="I55" s="406"/>
      <c r="J55" s="407"/>
      <c r="K55" s="29"/>
      <c r="L55" s="105"/>
      <c r="P55" s="301" t="str">
        <f t="shared" ref="P55:P63" si="23">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03"/>
      <c r="E56" s="404"/>
      <c r="F56" s="40"/>
      <c r="G56" s="405"/>
      <c r="H56" s="406"/>
      <c r="I56" s="406"/>
      <c r="J56" s="407"/>
      <c r="K56" s="29"/>
      <c r="L56" s="105"/>
      <c r="P56" s="301" t="str">
        <f t="shared" si="23"/>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03"/>
      <c r="E57" s="404"/>
      <c r="F57" s="40"/>
      <c r="G57" s="405"/>
      <c r="H57" s="406"/>
      <c r="I57" s="406"/>
      <c r="J57" s="407"/>
      <c r="K57" s="29"/>
      <c r="L57" s="105"/>
      <c r="P57" s="301" t="str">
        <f t="shared" si="23"/>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03"/>
      <c r="E58" s="404"/>
      <c r="F58" s="40"/>
      <c r="G58" s="405"/>
      <c r="H58" s="406"/>
      <c r="I58" s="406"/>
      <c r="J58" s="407"/>
      <c r="K58" s="29"/>
      <c r="L58" s="105"/>
      <c r="P58" s="301" t="str">
        <f t="shared" si="23"/>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03" t="s">
        <v>26</v>
      </c>
      <c r="E59" s="404"/>
      <c r="F59" s="40"/>
      <c r="G59" s="405"/>
      <c r="H59" s="406"/>
      <c r="I59" s="406"/>
      <c r="J59" s="407"/>
      <c r="K59" s="29"/>
      <c r="L59" s="105"/>
      <c r="P59" s="301" t="str">
        <f t="shared" si="23"/>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23"/>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23"/>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23"/>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23"/>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2.2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3" t="s">
        <v>26</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03" t="s">
        <v>26</v>
      </c>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03" t="s">
        <v>27</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27</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03" t="s">
        <v>26</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03" t="s">
        <v>26</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03" t="s">
        <v>25</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03" t="s">
        <v>22</v>
      </c>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03" t="s">
        <v>25</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25" priority="306" stopIfTrue="1">
      <formula>IF($B$30="",TRUE)</formula>
    </cfRule>
  </conditionalFormatting>
  <conditionalFormatting sqref="B31">
    <cfRule type="expression" dxfId="324" priority="304">
      <formula>IF($B$31="",TRUE)</formula>
    </cfRule>
  </conditionalFormatting>
  <conditionalFormatting sqref="B32">
    <cfRule type="expression" dxfId="323" priority="303">
      <formula>IF($B$32="",TRUE)</formula>
    </cfRule>
  </conditionalFormatting>
  <conditionalFormatting sqref="B33">
    <cfRule type="expression" dxfId="322" priority="302">
      <formula>IF($B$33="",TRUE)</formula>
    </cfRule>
  </conditionalFormatting>
  <conditionalFormatting sqref="B34">
    <cfRule type="expression" dxfId="321" priority="301">
      <formula>IF($B$34="",TRUE)</formula>
    </cfRule>
  </conditionalFormatting>
  <conditionalFormatting sqref="B35">
    <cfRule type="expression" dxfId="320" priority="300">
      <formula>IF($B$35="",TRUE)</formula>
    </cfRule>
  </conditionalFormatting>
  <conditionalFormatting sqref="B36">
    <cfRule type="expression" dxfId="319" priority="299">
      <formula>IF($B$36="",TRUE)</formula>
    </cfRule>
  </conditionalFormatting>
  <conditionalFormatting sqref="B37">
    <cfRule type="expression" dxfId="318" priority="298">
      <formula>IF($B$37="",TRUE)</formula>
    </cfRule>
  </conditionalFormatting>
  <conditionalFormatting sqref="B38">
    <cfRule type="expression" dxfId="317" priority="297">
      <formula>IF($B$38="",TRUE)</formula>
    </cfRule>
  </conditionalFormatting>
  <conditionalFormatting sqref="B39">
    <cfRule type="expression" dxfId="316" priority="296">
      <formula>IF($B$39="",TRUE)</formula>
    </cfRule>
  </conditionalFormatting>
  <conditionalFormatting sqref="B42">
    <cfRule type="expression" dxfId="315" priority="278" stopIfTrue="1">
      <formula>IF($B$42="",TRUE)</formula>
    </cfRule>
  </conditionalFormatting>
  <conditionalFormatting sqref="B43">
    <cfRule type="expression" dxfId="314" priority="277" stopIfTrue="1">
      <formula>IF($B$43="",TRUE)</formula>
    </cfRule>
  </conditionalFormatting>
  <conditionalFormatting sqref="B44">
    <cfRule type="expression" dxfId="313" priority="276" stopIfTrue="1">
      <formula>IF($B$44="",TRUE)</formula>
    </cfRule>
  </conditionalFormatting>
  <conditionalFormatting sqref="B45">
    <cfRule type="expression" dxfId="312" priority="275" stopIfTrue="1">
      <formula>IF($B$45="",TRUE)</formula>
    </cfRule>
  </conditionalFormatting>
  <conditionalFormatting sqref="B46">
    <cfRule type="expression" dxfId="311" priority="274" stopIfTrue="1">
      <formula>IF($B$46="",TRUE)</formula>
    </cfRule>
  </conditionalFormatting>
  <conditionalFormatting sqref="B47">
    <cfRule type="expression" dxfId="310" priority="273" stopIfTrue="1">
      <formula>IF($B$47="",TRUE)</formula>
    </cfRule>
  </conditionalFormatting>
  <conditionalFormatting sqref="B48">
    <cfRule type="expression" dxfId="309" priority="272" stopIfTrue="1">
      <formula>IF($B$48="",TRUE)</formula>
    </cfRule>
  </conditionalFormatting>
  <conditionalFormatting sqref="B49">
    <cfRule type="expression" dxfId="308" priority="271" stopIfTrue="1">
      <formula>IF($B$49="",TRUE)</formula>
    </cfRule>
  </conditionalFormatting>
  <conditionalFormatting sqref="B50">
    <cfRule type="expression" dxfId="307" priority="270" stopIfTrue="1">
      <formula>IF($B$50="",TRUE)</formula>
    </cfRule>
  </conditionalFormatting>
  <conditionalFormatting sqref="B51">
    <cfRule type="expression" dxfId="306" priority="269" stopIfTrue="1">
      <formula>IF($B$51="",TRUE)</formula>
    </cfRule>
  </conditionalFormatting>
  <conditionalFormatting sqref="B54">
    <cfRule type="expression" dxfId="305" priority="261" stopIfTrue="1">
      <formula>IF($B$54="",TRUE)</formula>
    </cfRule>
  </conditionalFormatting>
  <conditionalFormatting sqref="B55">
    <cfRule type="expression" dxfId="304" priority="243" stopIfTrue="1">
      <formula>IF($B$55="",TRUE)</formula>
    </cfRule>
  </conditionalFormatting>
  <conditionalFormatting sqref="B56">
    <cfRule type="expression" dxfId="303" priority="260" stopIfTrue="1">
      <formula>IF($B$56="",TRUE)</formula>
    </cfRule>
  </conditionalFormatting>
  <conditionalFormatting sqref="B57">
    <cfRule type="expression" dxfId="302" priority="259" stopIfTrue="1">
      <formula>IF($B$57="",TRUE)</formula>
    </cfRule>
  </conditionalFormatting>
  <conditionalFormatting sqref="B58">
    <cfRule type="expression" dxfId="301" priority="258" stopIfTrue="1">
      <formula>IF($B$58="",TRUE)</formula>
    </cfRule>
  </conditionalFormatting>
  <conditionalFormatting sqref="B59">
    <cfRule type="expression" dxfId="300" priority="257" stopIfTrue="1">
      <formula>IF($B$59="",TRUE)</formula>
    </cfRule>
  </conditionalFormatting>
  <conditionalFormatting sqref="B60">
    <cfRule type="expression" dxfId="299" priority="256" stopIfTrue="1">
      <formula>IF($B$60="",TRUE)</formula>
    </cfRule>
  </conditionalFormatting>
  <conditionalFormatting sqref="B61">
    <cfRule type="expression" dxfId="298" priority="255" stopIfTrue="1">
      <formula>IF($B$61="",TRUE)</formula>
    </cfRule>
  </conditionalFormatting>
  <conditionalFormatting sqref="B62">
    <cfRule type="expression" dxfId="297" priority="254" stopIfTrue="1">
      <formula>IF($B$62="",TRUE)</formula>
    </cfRule>
  </conditionalFormatting>
  <conditionalFormatting sqref="B63">
    <cfRule type="expression" dxfId="296" priority="253" stopIfTrue="1">
      <formula>IF($B$63="",TRUE)</formula>
    </cfRule>
  </conditionalFormatting>
  <conditionalFormatting sqref="B66">
    <cfRule type="expression" dxfId="295" priority="252" stopIfTrue="1">
      <formula>IF($B$54="",TRUE)</formula>
    </cfRule>
  </conditionalFormatting>
  <conditionalFormatting sqref="B67">
    <cfRule type="expression" dxfId="294" priority="242" stopIfTrue="1">
      <formula>IF($B$55="",TRUE)</formula>
    </cfRule>
  </conditionalFormatting>
  <conditionalFormatting sqref="B68">
    <cfRule type="expression" dxfId="293" priority="251" stopIfTrue="1">
      <formula>IF($B$56="",TRUE)</formula>
    </cfRule>
  </conditionalFormatting>
  <conditionalFormatting sqref="B69">
    <cfRule type="expression" dxfId="292" priority="250" stopIfTrue="1">
      <formula>IF($B$57="",TRUE)</formula>
    </cfRule>
  </conditionalFormatting>
  <conditionalFormatting sqref="B70">
    <cfRule type="expression" dxfId="291" priority="249" stopIfTrue="1">
      <formula>IF($B$58="",TRUE)</formula>
    </cfRule>
  </conditionalFormatting>
  <conditionalFormatting sqref="B71">
    <cfRule type="expression" dxfId="290" priority="248" stopIfTrue="1">
      <formula>IF($B$59="",TRUE)</formula>
    </cfRule>
  </conditionalFormatting>
  <conditionalFormatting sqref="B72">
    <cfRule type="expression" dxfId="289" priority="247" stopIfTrue="1">
      <formula>IF($B$60="",TRUE)</formula>
    </cfRule>
  </conditionalFormatting>
  <conditionalFormatting sqref="B73">
    <cfRule type="expression" dxfId="288" priority="246" stopIfTrue="1">
      <formula>IF($B$61="",TRUE)</formula>
    </cfRule>
  </conditionalFormatting>
  <conditionalFormatting sqref="B74">
    <cfRule type="expression" dxfId="287" priority="245" stopIfTrue="1">
      <formula>IF($B$62="",TRUE)</formula>
    </cfRule>
  </conditionalFormatting>
  <conditionalFormatting sqref="B75">
    <cfRule type="expression" dxfId="286" priority="244" stopIfTrue="1">
      <formula>IF($B$63="",TRUE)</formula>
    </cfRule>
  </conditionalFormatting>
  <conditionalFormatting sqref="B78">
    <cfRule type="expression" dxfId="285" priority="241" stopIfTrue="1">
      <formula>IF($B$54="",TRUE)</formula>
    </cfRule>
  </conditionalFormatting>
  <conditionalFormatting sqref="B79">
    <cfRule type="expression" dxfId="284" priority="232" stopIfTrue="1">
      <formula>IF($B$55="",TRUE)</formula>
    </cfRule>
  </conditionalFormatting>
  <conditionalFormatting sqref="B80">
    <cfRule type="expression" dxfId="283" priority="240" stopIfTrue="1">
      <formula>IF($B$56="",TRUE)</formula>
    </cfRule>
  </conditionalFormatting>
  <conditionalFormatting sqref="B81">
    <cfRule type="expression" dxfId="282" priority="239" stopIfTrue="1">
      <formula>IF($B$57="",TRUE)</formula>
    </cfRule>
  </conditionalFormatting>
  <conditionalFormatting sqref="B82">
    <cfRule type="expression" dxfId="281" priority="238" stopIfTrue="1">
      <formula>IF($B$58="",TRUE)</formula>
    </cfRule>
  </conditionalFormatting>
  <conditionalFormatting sqref="B83">
    <cfRule type="expression" dxfId="280" priority="237" stopIfTrue="1">
      <formula>IF($B$59="",TRUE)</formula>
    </cfRule>
  </conditionalFormatting>
  <conditionalFormatting sqref="B84">
    <cfRule type="expression" dxfId="279" priority="236" stopIfTrue="1">
      <formula>IF($B$60="",TRUE)</formula>
    </cfRule>
  </conditionalFormatting>
  <conditionalFormatting sqref="B85">
    <cfRule type="expression" dxfId="278" priority="235" stopIfTrue="1">
      <formula>IF($B$61="",TRUE)</formula>
    </cfRule>
  </conditionalFormatting>
  <conditionalFormatting sqref="B86">
    <cfRule type="expression" dxfId="277" priority="234" stopIfTrue="1">
      <formula>IF($B$62="",TRUE)</formula>
    </cfRule>
  </conditionalFormatting>
  <conditionalFormatting sqref="B87">
    <cfRule type="expression" dxfId="276" priority="233" stopIfTrue="1">
      <formula>IF($B$63="",TRUE)</formula>
    </cfRule>
  </conditionalFormatting>
  <conditionalFormatting sqref="B90">
    <cfRule type="expression" dxfId="275" priority="231" stopIfTrue="1">
      <formula>IF($B$54="",TRUE)</formula>
    </cfRule>
  </conditionalFormatting>
  <conditionalFormatting sqref="B91">
    <cfRule type="expression" dxfId="274" priority="222" stopIfTrue="1">
      <formula>IF($B$55="",TRUE)</formula>
    </cfRule>
  </conditionalFormatting>
  <conditionalFormatting sqref="B92">
    <cfRule type="expression" dxfId="273" priority="230" stopIfTrue="1">
      <formula>IF($B$56="",TRUE)</formula>
    </cfRule>
  </conditionalFormatting>
  <conditionalFormatting sqref="B93">
    <cfRule type="expression" dxfId="272" priority="229" stopIfTrue="1">
      <formula>IF($B$57="",TRUE)</formula>
    </cfRule>
  </conditionalFormatting>
  <conditionalFormatting sqref="B94">
    <cfRule type="expression" dxfId="271" priority="228" stopIfTrue="1">
      <formula>IF($B$58="",TRUE)</formula>
    </cfRule>
  </conditionalFormatting>
  <conditionalFormatting sqref="B95">
    <cfRule type="expression" dxfId="270" priority="227" stopIfTrue="1">
      <formula>IF($B$59="",TRUE)</formula>
    </cfRule>
  </conditionalFormatting>
  <conditionalFormatting sqref="B96">
    <cfRule type="expression" dxfId="269" priority="226" stopIfTrue="1">
      <formula>IF($B$60="",TRUE)</formula>
    </cfRule>
  </conditionalFormatting>
  <conditionalFormatting sqref="B97">
    <cfRule type="expression" dxfId="268" priority="225" stopIfTrue="1">
      <formula>IF($B$61="",TRUE)</formula>
    </cfRule>
  </conditionalFormatting>
  <conditionalFormatting sqref="B98">
    <cfRule type="expression" dxfId="267" priority="224" stopIfTrue="1">
      <formula>IF($B$62="",TRUE)</formula>
    </cfRule>
  </conditionalFormatting>
  <conditionalFormatting sqref="B99">
    <cfRule type="expression" dxfId="266" priority="223" stopIfTrue="1">
      <formula>IF($B$63="",TRUE)</formula>
    </cfRule>
  </conditionalFormatting>
  <conditionalFormatting sqref="B102">
    <cfRule type="expression" dxfId="265" priority="221" stopIfTrue="1">
      <formula>IF($B$54="",TRUE)</formula>
    </cfRule>
  </conditionalFormatting>
  <conditionalFormatting sqref="B103">
    <cfRule type="expression" dxfId="264" priority="212" stopIfTrue="1">
      <formula>IF($B$55="",TRUE)</formula>
    </cfRule>
  </conditionalFormatting>
  <conditionalFormatting sqref="B104">
    <cfRule type="expression" dxfId="263" priority="220" stopIfTrue="1">
      <formula>IF($B$56="",TRUE)</formula>
    </cfRule>
  </conditionalFormatting>
  <conditionalFormatting sqref="B105">
    <cfRule type="expression" dxfId="262" priority="219" stopIfTrue="1">
      <formula>IF($B$57="",TRUE)</formula>
    </cfRule>
  </conditionalFormatting>
  <conditionalFormatting sqref="B106">
    <cfRule type="expression" dxfId="261" priority="218" stopIfTrue="1">
      <formula>IF($B$58="",TRUE)</formula>
    </cfRule>
  </conditionalFormatting>
  <conditionalFormatting sqref="B107">
    <cfRule type="expression" dxfId="260" priority="217" stopIfTrue="1">
      <formula>IF($B$59="",TRUE)</formula>
    </cfRule>
  </conditionalFormatting>
  <conditionalFormatting sqref="B108">
    <cfRule type="expression" dxfId="259" priority="216" stopIfTrue="1">
      <formula>IF($B$60="",TRUE)</formula>
    </cfRule>
  </conditionalFormatting>
  <conditionalFormatting sqref="B109">
    <cfRule type="expression" dxfId="258" priority="215" stopIfTrue="1">
      <formula>IF($B$61="",TRUE)</formula>
    </cfRule>
  </conditionalFormatting>
  <conditionalFormatting sqref="B110">
    <cfRule type="expression" dxfId="257" priority="214" stopIfTrue="1">
      <formula>IF($B$62="",TRUE)</formula>
    </cfRule>
  </conditionalFormatting>
  <conditionalFormatting sqref="B111">
    <cfRule type="expression" dxfId="256" priority="213" stopIfTrue="1">
      <formula>IF($B$63="",TRUE)</formula>
    </cfRule>
  </conditionalFormatting>
  <conditionalFormatting sqref="B120">
    <cfRule type="expression" dxfId="255" priority="190" stopIfTrue="1">
      <formula>IF($B$54="",TRUE)</formula>
    </cfRule>
  </conditionalFormatting>
  <conditionalFormatting sqref="B121">
    <cfRule type="expression" dxfId="254" priority="181" stopIfTrue="1">
      <formula>IF($B$55="",TRUE)</formula>
    </cfRule>
  </conditionalFormatting>
  <conditionalFormatting sqref="B122">
    <cfRule type="expression" dxfId="253" priority="189" stopIfTrue="1">
      <formula>IF($B$56="",TRUE)</formula>
    </cfRule>
  </conditionalFormatting>
  <conditionalFormatting sqref="B123">
    <cfRule type="expression" dxfId="252" priority="188" stopIfTrue="1">
      <formula>IF($B$57="",TRUE)</formula>
    </cfRule>
  </conditionalFormatting>
  <conditionalFormatting sqref="B124">
    <cfRule type="expression" dxfId="251" priority="187" stopIfTrue="1">
      <formula>IF($B$58="",TRUE)</formula>
    </cfRule>
  </conditionalFormatting>
  <conditionalFormatting sqref="B125">
    <cfRule type="expression" dxfId="250" priority="186" stopIfTrue="1">
      <formula>IF($B$59="",TRUE)</formula>
    </cfRule>
  </conditionalFormatting>
  <conditionalFormatting sqref="B126">
    <cfRule type="expression" dxfId="249" priority="185" stopIfTrue="1">
      <formula>IF($B$60="",TRUE)</formula>
    </cfRule>
  </conditionalFormatting>
  <conditionalFormatting sqref="B127">
    <cfRule type="expression" dxfId="248" priority="184" stopIfTrue="1">
      <formula>IF($B$61="",TRUE)</formula>
    </cfRule>
  </conditionalFormatting>
  <conditionalFormatting sqref="B128">
    <cfRule type="expression" dxfId="247" priority="183" stopIfTrue="1">
      <formula>IF($B$62="",TRUE)</formula>
    </cfRule>
  </conditionalFormatting>
  <conditionalFormatting sqref="B129">
    <cfRule type="expression" dxfId="246" priority="182" stopIfTrue="1">
      <formula>IF($B$63="",TRUE)</formula>
    </cfRule>
  </conditionalFormatting>
  <conditionalFormatting sqref="D12">
    <cfRule type="expression" dxfId="245" priority="305">
      <formula>IF($D$12="",TRUE)</formula>
    </cfRule>
  </conditionalFormatting>
  <conditionalFormatting sqref="D20">
    <cfRule type="expression" dxfId="244" priority="319" stopIfTrue="1">
      <formula>IF($D$20="",TRUE)</formula>
    </cfRule>
  </conditionalFormatting>
  <conditionalFormatting sqref="D24">
    <cfRule type="expression" dxfId="243" priority="314" stopIfTrue="1">
      <formula>IF($D$24="",TRUE)</formula>
    </cfRule>
  </conditionalFormatting>
  <conditionalFormatting sqref="D26:E26">
    <cfRule type="expression" dxfId="242" priority="322" stopIfTrue="1">
      <formula>IF($D$26="",TRUE)</formula>
    </cfRule>
  </conditionalFormatting>
  <conditionalFormatting sqref="D30:E30">
    <cfRule type="expression" dxfId="241" priority="316" stopIfTrue="1">
      <formula>IF($D$30="",TRUE)</formula>
    </cfRule>
    <cfRule type="expression" dxfId="240" priority="295" stopIfTrue="1">
      <formula>IF($B$30="",TRUE)</formula>
    </cfRule>
  </conditionalFormatting>
  <conditionalFormatting sqref="D31:E31">
    <cfRule type="expression" dxfId="239" priority="317" stopIfTrue="1">
      <formula>IF($D$31="",TRUE)</formula>
    </cfRule>
    <cfRule type="expression" dxfId="238" priority="294" stopIfTrue="1">
      <formula>IF($B$31="",TRUE)</formula>
    </cfRule>
  </conditionalFormatting>
  <conditionalFormatting sqref="D32:E32">
    <cfRule type="expression" dxfId="237" priority="307" stopIfTrue="1">
      <formula>IF($D$32="",TRUE)</formula>
    </cfRule>
    <cfRule type="expression" dxfId="236" priority="293" stopIfTrue="1">
      <formula>IF($B$32="",TRUE)</formula>
    </cfRule>
  </conditionalFormatting>
  <conditionalFormatting sqref="D33:E33">
    <cfRule type="expression" dxfId="235" priority="291" stopIfTrue="1">
      <formula>IF($B$33="",TRUE)</formula>
    </cfRule>
    <cfRule type="expression" dxfId="234" priority="292" stopIfTrue="1">
      <formula>IF($D$33="",TRUE)</formula>
    </cfRule>
  </conditionalFormatting>
  <conditionalFormatting sqref="D34:E34">
    <cfRule type="expression" dxfId="233" priority="289" stopIfTrue="1">
      <formula>IF($B$34="",TRUE)</formula>
    </cfRule>
    <cfRule type="expression" dxfId="232" priority="290" stopIfTrue="1">
      <formula>IF($D$34="",TRUE)</formula>
    </cfRule>
  </conditionalFormatting>
  <conditionalFormatting sqref="D35:E35">
    <cfRule type="expression" dxfId="231" priority="287" stopIfTrue="1">
      <formula>IF($B$35="",TRUE)</formula>
    </cfRule>
    <cfRule type="expression" dxfId="230" priority="288" stopIfTrue="1">
      <formula>IF($D$35="",TRUE)</formula>
    </cfRule>
  </conditionalFormatting>
  <conditionalFormatting sqref="D36:E36">
    <cfRule type="expression" dxfId="229" priority="285" stopIfTrue="1">
      <formula>IF($B$36="",TRUE)</formula>
    </cfRule>
    <cfRule type="expression" dxfId="228" priority="286" stopIfTrue="1">
      <formula>IF($D$36="",TRUE)</formula>
    </cfRule>
  </conditionalFormatting>
  <conditionalFormatting sqref="D37:E37">
    <cfRule type="expression" dxfId="227" priority="284" stopIfTrue="1">
      <formula>IF($D$37="",TRUE)</formula>
    </cfRule>
    <cfRule type="expression" dxfId="226" priority="283" stopIfTrue="1">
      <formula>IF($B$37="",TRUE)</formula>
    </cfRule>
  </conditionalFormatting>
  <conditionalFormatting sqref="D38:E38">
    <cfRule type="expression" dxfId="225" priority="281" stopIfTrue="1">
      <formula>IF($B$38="",TRUE)</formula>
    </cfRule>
    <cfRule type="expression" dxfId="224" priority="282" stopIfTrue="1">
      <formula>IF($D$38="",TRUE)</formula>
    </cfRule>
  </conditionalFormatting>
  <conditionalFormatting sqref="D39:E39">
    <cfRule type="expression" dxfId="223" priority="279" stopIfTrue="1">
      <formula>IF($B$39="",TRUE)</formula>
    </cfRule>
    <cfRule type="expression" dxfId="222" priority="280" stopIfTrue="1">
      <formula>IF($D$39="",TRUE)</formula>
    </cfRule>
  </conditionalFormatting>
  <conditionalFormatting sqref="D42:E42">
    <cfRule type="expression" dxfId="221" priority="268" stopIfTrue="1">
      <formula>IF($B$42="",TRUE)</formula>
    </cfRule>
    <cfRule type="expression" dxfId="220" priority="310" stopIfTrue="1">
      <formula>IF(AND(OR($D$30="Yes",$D$30=""),$D$42=""),1,0)</formula>
    </cfRule>
    <cfRule type="expression" dxfId="219" priority="311" stopIfTrue="1">
      <formula>IF($P$30="",TRUE)</formula>
    </cfRule>
  </conditionalFormatting>
  <conditionalFormatting sqref="D43:E43">
    <cfRule type="expression" dxfId="218" priority="265" stopIfTrue="1">
      <formula>IF($B$43="",TRUE)</formula>
    </cfRule>
    <cfRule type="expression" dxfId="217" priority="266" stopIfTrue="1">
      <formula>IF(AND(OR($D$31="Yes",$D$31=""),$D$43=""),1,0)</formula>
    </cfRule>
    <cfRule type="expression" dxfId="216" priority="267" stopIfTrue="1">
      <formula>IF($P$31="",TRUE)</formula>
    </cfRule>
  </conditionalFormatting>
  <conditionalFormatting sqref="D44:E44">
    <cfRule type="expression" dxfId="215" priority="263" stopIfTrue="1">
      <formula>IF(AND(OR($D$32="Yes",$D$32=""),$D$44=""),1,0)</formula>
    </cfRule>
    <cfRule type="expression" dxfId="214" priority="262" stopIfTrue="1">
      <formula>IF($B$44="",TRUE)</formula>
    </cfRule>
    <cfRule type="expression" dxfId="213" priority="264" stopIfTrue="1">
      <formula>IF($P$32="",TRUE)</formula>
    </cfRule>
  </conditionalFormatting>
  <conditionalFormatting sqref="D45:E45">
    <cfRule type="expression" dxfId="212" priority="211" stopIfTrue="1">
      <formula>IF($P$33="",TRUE)</formula>
    </cfRule>
    <cfRule type="expression" dxfId="211" priority="210" stopIfTrue="1">
      <formula>IF(AND(OR($D$33="Yes",$D$33=""),$D$45=""),1,0)</formula>
    </cfRule>
    <cfRule type="expression" dxfId="210" priority="209" stopIfTrue="1">
      <formula>IF($B$45="",TRUE)</formula>
    </cfRule>
  </conditionalFormatting>
  <conditionalFormatting sqref="D46:E46">
    <cfRule type="expression" dxfId="209" priority="208" stopIfTrue="1">
      <formula>IF($P$34="",TRUE)</formula>
    </cfRule>
    <cfRule type="expression" dxfId="208" priority="207" stopIfTrue="1">
      <formula>IF(AND(OR($D$34="Yes",$D$34=""),$D$46=""),1,0)</formula>
    </cfRule>
    <cfRule type="expression" dxfId="207" priority="206" stopIfTrue="1">
      <formula>IF($B$46="",TRUE)</formula>
    </cfRule>
  </conditionalFormatting>
  <conditionalFormatting sqref="D47:E47">
    <cfRule type="expression" dxfId="206" priority="204" stopIfTrue="1">
      <formula>IF(AND(OR($D$35="Yes",$D$35=""),$D$47=""),1,0)</formula>
    </cfRule>
    <cfRule type="expression" dxfId="205" priority="205" stopIfTrue="1">
      <formula>IF($P$35="",TRUE)</formula>
    </cfRule>
    <cfRule type="expression" dxfId="204" priority="203" stopIfTrue="1">
      <formula>IF($B$47="",TRUE)</formula>
    </cfRule>
  </conditionalFormatting>
  <conditionalFormatting sqref="D48:E48">
    <cfRule type="expression" dxfId="203" priority="201" stopIfTrue="1">
      <formula>IF(AND(OR($D$36="Yes",$D$36=""),$D$48=""),1,0)</formula>
    </cfRule>
    <cfRule type="expression" dxfId="202" priority="202" stopIfTrue="1">
      <formula>IF($P$36="",TRUE)</formula>
    </cfRule>
    <cfRule type="expression" dxfId="201" priority="200" stopIfTrue="1">
      <formula>IF($B$48="",TRUE)</formula>
    </cfRule>
  </conditionalFormatting>
  <conditionalFormatting sqref="D49:E49">
    <cfRule type="expression" dxfId="200" priority="197" stopIfTrue="1">
      <formula>IF($B$49="",TRUE)</formula>
    </cfRule>
    <cfRule type="expression" dxfId="199" priority="198" stopIfTrue="1">
      <formula>IF(AND(OR($D$37="Yes",$D$37=""),$D$49=""),1,0)</formula>
    </cfRule>
    <cfRule type="expression" dxfId="198" priority="199" stopIfTrue="1">
      <formula>IF($P$37="",TRUE)</formula>
    </cfRule>
  </conditionalFormatting>
  <conditionalFormatting sqref="D50:E50">
    <cfRule type="expression" dxfId="197" priority="195" stopIfTrue="1">
      <formula>IF(AND(OR($D$38="Yes",$D$38=""),$D$50=""),1,0)</formula>
    </cfRule>
    <cfRule type="expression" dxfId="196" priority="196" stopIfTrue="1">
      <formula>IF($P$38="",TRUE)</formula>
    </cfRule>
    <cfRule type="expression" dxfId="195" priority="194" stopIfTrue="1">
      <formula>IF($B$50="",TRUE)</formula>
    </cfRule>
  </conditionalFormatting>
  <conditionalFormatting sqref="D51:E51">
    <cfRule type="expression" dxfId="194" priority="193" stopIfTrue="1">
      <formula>IF($P$39="",TRUE)</formula>
    </cfRule>
    <cfRule type="expression" dxfId="193" priority="192" stopIfTrue="1">
      <formula>IF(AND(OR($D$39="Yes",$D$39=""),$D$51=""),1,0)</formula>
    </cfRule>
    <cfRule type="expression" dxfId="192" priority="191" stopIfTrue="1">
      <formula>IF($B$51="",TRUE)</formula>
    </cfRule>
  </conditionalFormatting>
  <conditionalFormatting sqref="D54:E54">
    <cfRule type="expression" dxfId="191" priority="121" stopIfTrue="1">
      <formula>IF($B$54="",TRUE)</formula>
    </cfRule>
    <cfRule type="expression" dxfId="190" priority="122" stopIfTrue="1">
      <formula>IF($P$54="",TRUE)</formula>
    </cfRule>
    <cfRule type="expression" dxfId="189" priority="123" stopIfTrue="1">
      <formula>IF(AND(OR($D$42="Yes",$D$42=""),$D$54=""),1,0)</formula>
    </cfRule>
  </conditionalFormatting>
  <conditionalFormatting sqref="D55:E55">
    <cfRule type="expression" dxfId="188" priority="180" stopIfTrue="1">
      <formula>IF(AND(OR($D$43="Yes",$D$43=""),$D$55=""),1,0)</formula>
    </cfRule>
    <cfRule type="expression" dxfId="187" priority="179" stopIfTrue="1">
      <formula>IF($P$55="",TRUE)</formula>
    </cfRule>
    <cfRule type="expression" dxfId="186" priority="178" stopIfTrue="1">
      <formula>IF($B$55="",TRUE)</formula>
    </cfRule>
  </conditionalFormatting>
  <conditionalFormatting sqref="D56:E56">
    <cfRule type="expression" dxfId="185" priority="176" stopIfTrue="1">
      <formula>IF($P$56="",TRUE)</formula>
    </cfRule>
    <cfRule type="expression" dxfId="184" priority="177" stopIfTrue="1">
      <formula>IF(AND(OR($D$44="Yes",$D$44=""),$D$56=""),1,0)</formula>
    </cfRule>
    <cfRule type="expression" dxfId="183" priority="124" stopIfTrue="1">
      <formula>IF($B$56="",TRUE)</formula>
    </cfRule>
  </conditionalFormatting>
  <conditionalFormatting sqref="D57:E57">
    <cfRule type="expression" dxfId="182" priority="174" stopIfTrue="1">
      <formula>IF($P$57="",TRUE)</formula>
    </cfRule>
    <cfRule type="expression" dxfId="181" priority="173" stopIfTrue="1">
      <formula>IF($B$57="",TRUE)</formula>
    </cfRule>
    <cfRule type="expression" dxfId="180" priority="175" stopIfTrue="1">
      <formula>IF(AND(OR($D$45="Yes",$D$45=""),$D$57=""),1,0)</formula>
    </cfRule>
  </conditionalFormatting>
  <conditionalFormatting sqref="D58:E58">
    <cfRule type="expression" dxfId="179" priority="170" stopIfTrue="1">
      <formula>IF($B$58="",TRUE)</formula>
    </cfRule>
    <cfRule type="expression" dxfId="178" priority="172" stopIfTrue="1">
      <formula>IF(AND(OR($D$46="Yes",$D$46=""),$D$58=""),1,0)</formula>
    </cfRule>
    <cfRule type="expression" dxfId="177" priority="171" stopIfTrue="1">
      <formula>IF($P$58="",TRUE)</formula>
    </cfRule>
  </conditionalFormatting>
  <conditionalFormatting sqref="D59:E59">
    <cfRule type="expression" dxfId="176" priority="167" stopIfTrue="1">
      <formula>IF($B$59="",TRUE)</formula>
    </cfRule>
    <cfRule type="expression" dxfId="175" priority="168" stopIfTrue="1">
      <formula>IF($P$59="",TRUE)</formula>
    </cfRule>
    <cfRule type="expression" dxfId="174" priority="169" stopIfTrue="1">
      <formula>IF(AND(OR($D$47="Yes",$D$47=""),$D$59=""),1,0)</formula>
    </cfRule>
  </conditionalFormatting>
  <conditionalFormatting sqref="D60:E60">
    <cfRule type="expression" dxfId="173" priority="164" stopIfTrue="1">
      <formula>IF($B$60="",TRUE)</formula>
    </cfRule>
    <cfRule type="expression" dxfId="172" priority="166" stopIfTrue="1">
      <formula>IF(AND(OR($D$48="Yes",$D$48=""),$D$60=""),1,0)</formula>
    </cfRule>
    <cfRule type="expression" dxfId="171" priority="165" stopIfTrue="1">
      <formula>IF($P$60="",TRUE)</formula>
    </cfRule>
  </conditionalFormatting>
  <conditionalFormatting sqref="D61:E61">
    <cfRule type="expression" dxfId="170" priority="162" stopIfTrue="1">
      <formula>IF($P$61="",TRUE)</formula>
    </cfRule>
    <cfRule type="expression" dxfId="169" priority="161" stopIfTrue="1">
      <formula>IF($B$61="",TRUE)</formula>
    </cfRule>
    <cfRule type="expression" dxfId="168" priority="163" stopIfTrue="1">
      <formula>IF(AND(OR($D$49="Yes",$D$49=""),$D$61=""),1,0)</formula>
    </cfRule>
  </conditionalFormatting>
  <conditionalFormatting sqref="D62:E62">
    <cfRule type="expression" dxfId="167" priority="158" stopIfTrue="1">
      <formula>IF($B$62="",TRUE)</formula>
    </cfRule>
    <cfRule type="expression" dxfId="166" priority="159" stopIfTrue="1">
      <formula>IF($P$62="",TRUE)</formula>
    </cfRule>
    <cfRule type="expression" dxfId="165" priority="160" stopIfTrue="1">
      <formula>IF(AND(OR($D$50="Yes",$D$50=""),$D$62=""),1,0)</formula>
    </cfRule>
  </conditionalFormatting>
  <conditionalFormatting sqref="D63:E63">
    <cfRule type="expression" dxfId="164" priority="155" stopIfTrue="1">
      <formula>IF($B$63="",TRUE)</formula>
    </cfRule>
    <cfRule type="expression" dxfId="163" priority="156" stopIfTrue="1">
      <formula>IF($P$63="",TRUE)</formula>
    </cfRule>
    <cfRule type="expression" dxfId="162" priority="157" stopIfTrue="1">
      <formula>IF(AND(OR($D$51="Yes",$D$51=""),$D$63=""),1,0)</formula>
    </cfRule>
  </conditionalFormatting>
  <conditionalFormatting sqref="D66:E66">
    <cfRule type="expression" dxfId="161" priority="91" stopIfTrue="1">
      <formula>IF($B$54="",TRUE)</formula>
    </cfRule>
    <cfRule type="expression" dxfId="160" priority="92" stopIfTrue="1">
      <formula>IF($P$54="",TRUE)</formula>
    </cfRule>
    <cfRule type="expression" dxfId="159" priority="93" stopIfTrue="1">
      <formula>IF(AND(OR($D$42="Yes",$D$42=""),$D$66=""),1,0)</formula>
    </cfRule>
  </conditionalFormatting>
  <conditionalFormatting sqref="D67:E67">
    <cfRule type="expression" dxfId="158" priority="120" stopIfTrue="1">
      <formula>IF(AND(OR($D$43="Yes",$D$43=""),$D$67=""),1,0)</formula>
    </cfRule>
    <cfRule type="expression" dxfId="157" priority="119" stopIfTrue="1">
      <formula>IF($P$55="",TRUE)</formula>
    </cfRule>
    <cfRule type="expression" dxfId="156" priority="118" stopIfTrue="1">
      <formula>IF($B$55="",TRUE)</formula>
    </cfRule>
  </conditionalFormatting>
  <conditionalFormatting sqref="D68:E68">
    <cfRule type="expression" dxfId="155" priority="94" stopIfTrue="1">
      <formula>IF($B$56="",TRUE)</formula>
    </cfRule>
    <cfRule type="expression" dxfId="154" priority="117" stopIfTrue="1">
      <formula>IF(AND(OR($D$44="Yes",$D$44=""),$D$68=""),1,0)</formula>
    </cfRule>
    <cfRule type="expression" dxfId="153" priority="116" stopIfTrue="1">
      <formula>IF($P$56="",TRUE)</formula>
    </cfRule>
  </conditionalFormatting>
  <conditionalFormatting sqref="D69:E69">
    <cfRule type="expression" dxfId="152" priority="113" stopIfTrue="1">
      <formula>IF($B$57="",TRUE)</formula>
    </cfRule>
    <cfRule type="expression" dxfId="151" priority="114" stopIfTrue="1">
      <formula>IF($P$57="",TRUE)</formula>
    </cfRule>
    <cfRule type="expression" dxfId="150" priority="115" stopIfTrue="1">
      <formula>IF(AND(OR($D$45="Yes",$D$45=""),$D$69=""),1,0)</formula>
    </cfRule>
  </conditionalFormatting>
  <conditionalFormatting sqref="D70:E70">
    <cfRule type="expression" dxfId="149" priority="112" stopIfTrue="1">
      <formula>IF(AND(OR($D$46="Yes",$D$46=""),$D$70=""),1,0)</formula>
    </cfRule>
    <cfRule type="expression" dxfId="148" priority="110" stopIfTrue="1">
      <formula>IF($B$58="",TRUE)</formula>
    </cfRule>
    <cfRule type="expression" dxfId="147" priority="111" stopIfTrue="1">
      <formula>IF($P$58="",TRUE)</formula>
    </cfRule>
  </conditionalFormatting>
  <conditionalFormatting sqref="D71:E71">
    <cfRule type="expression" dxfId="146" priority="108" stopIfTrue="1">
      <formula>IF($P$59="",TRUE)</formula>
    </cfRule>
    <cfRule type="expression" dxfId="145" priority="109" stopIfTrue="1">
      <formula>IF(AND(OR($D$47="Yes",$D$47=""),$D$71=""),1,0)</formula>
    </cfRule>
    <cfRule type="expression" dxfId="144" priority="107" stopIfTrue="1">
      <formula>IF($B$59="",TRUE)</formula>
    </cfRule>
  </conditionalFormatting>
  <conditionalFormatting sqref="D72:E72">
    <cfRule type="expression" dxfId="143" priority="104" stopIfTrue="1">
      <formula>IF($B$60="",TRUE)</formula>
    </cfRule>
    <cfRule type="expression" dxfId="142" priority="106" stopIfTrue="1">
      <formula>IF(AND(OR($D$48="Yes",$D$48=""),$D$72=""),1,0)</formula>
    </cfRule>
    <cfRule type="expression" dxfId="141" priority="105" stopIfTrue="1">
      <formula>IF($P$60="",TRUE)</formula>
    </cfRule>
  </conditionalFormatting>
  <conditionalFormatting sqref="D73:E73">
    <cfRule type="expression" dxfId="140" priority="103" stopIfTrue="1">
      <formula>IF(AND(OR($D$49="Yes",$D$49=""),$D$73=""),1,0)</formula>
    </cfRule>
    <cfRule type="expression" dxfId="139" priority="101" stopIfTrue="1">
      <formula>IF($B$61="",TRUE)</formula>
    </cfRule>
    <cfRule type="expression" dxfId="138" priority="102" stopIfTrue="1">
      <formula>IF($P$61="",TRUE)</formula>
    </cfRule>
  </conditionalFormatting>
  <conditionalFormatting sqref="D74:E74">
    <cfRule type="expression" dxfId="137" priority="98" stopIfTrue="1">
      <formula>IF($B$62="",TRUE)</formula>
    </cfRule>
    <cfRule type="expression" dxfId="136" priority="99" stopIfTrue="1">
      <formula>IF($P$62="",TRUE)</formula>
    </cfRule>
    <cfRule type="expression" dxfId="135" priority="100" stopIfTrue="1">
      <formula>IF(AND(OR($D$50="Yes",$D$50=""),$D$74=""),1,0)</formula>
    </cfRule>
  </conditionalFormatting>
  <conditionalFormatting sqref="D75:E75">
    <cfRule type="expression" dxfId="134" priority="97" stopIfTrue="1">
      <formula>IF(AND(OR($D$51="Yes",$D$51=""),$D$75=""),1,0)</formula>
    </cfRule>
    <cfRule type="expression" dxfId="133" priority="96" stopIfTrue="1">
      <formula>IF($P$63="",TRUE)</formula>
    </cfRule>
    <cfRule type="expression" dxfId="132" priority="95" stopIfTrue="1">
      <formula>IF($B$63="",TRUE)</formula>
    </cfRule>
  </conditionalFormatting>
  <conditionalFormatting sqref="D78:E78">
    <cfRule type="expression" dxfId="131" priority="61" stopIfTrue="1">
      <formula>IF($B$54="",TRUE)</formula>
    </cfRule>
    <cfRule type="expression" dxfId="130" priority="62" stopIfTrue="1">
      <formula>IF($P$54="",TRUE)</formula>
    </cfRule>
    <cfRule type="expression" dxfId="129" priority="63" stopIfTrue="1">
      <formula>IF(AND(OR($D$42="Yes",$D$42=""),$D$78=""),1,0)</formula>
    </cfRule>
  </conditionalFormatting>
  <conditionalFormatting sqref="D79:E79">
    <cfRule type="expression" dxfId="128" priority="90" stopIfTrue="1">
      <formula>IF(AND(OR($D$43="Yes",$D$43=""),$D$79=""),1,0)</formula>
    </cfRule>
    <cfRule type="expression" dxfId="127" priority="89" stopIfTrue="1">
      <formula>IF($P$55="",TRUE)</formula>
    </cfRule>
    <cfRule type="expression" dxfId="126" priority="88" stopIfTrue="1">
      <formula>IF($B$55="",TRUE)</formula>
    </cfRule>
  </conditionalFormatting>
  <conditionalFormatting sqref="D80:E80">
    <cfRule type="expression" dxfId="125" priority="86" stopIfTrue="1">
      <formula>IF($P$56="",TRUE)</formula>
    </cfRule>
    <cfRule type="expression" dxfId="124" priority="64" stopIfTrue="1">
      <formula>IF($B$56="",TRUE)</formula>
    </cfRule>
    <cfRule type="expression" dxfId="123" priority="87" stopIfTrue="1">
      <formula>IF(AND(OR($D$44="Yes",$D$44=""),$D$80=""),1,0)</formula>
    </cfRule>
  </conditionalFormatting>
  <conditionalFormatting sqref="D81:E81">
    <cfRule type="expression" dxfId="122" priority="85" stopIfTrue="1">
      <formula>IF(AND(OR($D$45="Yes",$D$45=""),$D$81=""),1,0)</formula>
    </cfRule>
    <cfRule type="expression" dxfId="121" priority="84" stopIfTrue="1">
      <formula>IF($P$57="",TRUE)</formula>
    </cfRule>
    <cfRule type="expression" dxfId="120" priority="83" stopIfTrue="1">
      <formula>IF($B$57="",TRUE)</formula>
    </cfRule>
  </conditionalFormatting>
  <conditionalFormatting sqref="D82:E82">
    <cfRule type="expression" dxfId="119" priority="82" stopIfTrue="1">
      <formula>IF(AND(OR($D$46="Yes",$D$46=""),$D$82=""),1,0)</formula>
    </cfRule>
    <cfRule type="expression" dxfId="118" priority="80" stopIfTrue="1">
      <formula>IF($B$58="",TRUE)</formula>
    </cfRule>
    <cfRule type="expression" dxfId="117" priority="81" stopIfTrue="1">
      <formula>IF($P$58="",TRUE)</formula>
    </cfRule>
  </conditionalFormatting>
  <conditionalFormatting sqref="D83:E83">
    <cfRule type="expression" dxfId="116" priority="79" stopIfTrue="1">
      <formula>IF(AND(OR($D$47="Yes",$D$47=""),$D$83=""),1,0)</formula>
    </cfRule>
    <cfRule type="expression" dxfId="115" priority="78" stopIfTrue="1">
      <formula>IF($P$59="",TRUE)</formula>
    </cfRule>
    <cfRule type="expression" dxfId="114" priority="77" stopIfTrue="1">
      <formula>IF($B$59="",TRUE)</formula>
    </cfRule>
  </conditionalFormatting>
  <conditionalFormatting sqref="D84:E84">
    <cfRule type="expression" dxfId="113" priority="76" stopIfTrue="1">
      <formula>IF(AND(OR($D$48="Yes",$D$48=""),$D$84=""),1,0)</formula>
    </cfRule>
    <cfRule type="expression" dxfId="112" priority="75" stopIfTrue="1">
      <formula>IF($P$60="",TRUE)</formula>
    </cfRule>
    <cfRule type="expression" dxfId="111" priority="74" stopIfTrue="1">
      <formula>IF($B$60="",TRUE)</formula>
    </cfRule>
  </conditionalFormatting>
  <conditionalFormatting sqref="D85:E85">
    <cfRule type="expression" dxfId="110" priority="73" stopIfTrue="1">
      <formula>IF(AND(OR($D$49="Yes",$D$49=""),$D$85=""),1,0)</formula>
    </cfRule>
    <cfRule type="expression" dxfId="109" priority="72" stopIfTrue="1">
      <formula>IF($P$61="",TRUE)</formula>
    </cfRule>
    <cfRule type="expression" dxfId="108" priority="71" stopIfTrue="1">
      <formula>IF($B$61="",TRUE)</formula>
    </cfRule>
  </conditionalFormatting>
  <conditionalFormatting sqref="D86:E86">
    <cfRule type="expression" dxfId="107" priority="70" stopIfTrue="1">
      <formula>IF(AND(OR($D$50="Yes",$D$50=""),$D$86=""),1,0)</formula>
    </cfRule>
    <cfRule type="expression" dxfId="106" priority="69" stopIfTrue="1">
      <formula>IF($P$62="",TRUE)</formula>
    </cfRule>
    <cfRule type="expression" dxfId="105" priority="68" stopIfTrue="1">
      <formula>IF($B$62="",TRUE)</formula>
    </cfRule>
  </conditionalFormatting>
  <conditionalFormatting sqref="D87:E87">
    <cfRule type="expression" dxfId="104" priority="67" stopIfTrue="1">
      <formula>IF(AND(OR($D$51="Yes",$D$51=""),$D$87=""),1,0)</formula>
    </cfRule>
    <cfRule type="expression" dxfId="103" priority="66" stopIfTrue="1">
      <formula>IF($P$63="",TRUE)</formula>
    </cfRule>
    <cfRule type="expression" dxfId="102" priority="65" stopIfTrue="1">
      <formula>IF($B$63="",TRUE)</formula>
    </cfRule>
  </conditionalFormatting>
  <conditionalFormatting sqref="D90:E90">
    <cfRule type="expression" dxfId="101" priority="31" stopIfTrue="1">
      <formula>IF($B$54="",TRUE)</formula>
    </cfRule>
    <cfRule type="expression" dxfId="100" priority="33" stopIfTrue="1">
      <formula>IF(AND(OR($D$42="Yes",$D$42=""),$D$90=""),1,0)</formula>
    </cfRule>
    <cfRule type="expression" dxfId="99" priority="32" stopIfTrue="1">
      <formula>IF($P$54="",TRUE)</formula>
    </cfRule>
  </conditionalFormatting>
  <conditionalFormatting sqref="D91:E91">
    <cfRule type="expression" dxfId="98" priority="60" stopIfTrue="1">
      <formula>IF(AND(OR($D$43="Yes",$D$43=""),$D$91=""),1,0)</formula>
    </cfRule>
    <cfRule type="expression" dxfId="97" priority="59" stopIfTrue="1">
      <formula>IF($P$55="",TRUE)</formula>
    </cfRule>
    <cfRule type="expression" dxfId="96" priority="58" stopIfTrue="1">
      <formula>IF($B$55="",TRUE)</formula>
    </cfRule>
  </conditionalFormatting>
  <conditionalFormatting sqref="D92:E92">
    <cfRule type="expression" dxfId="95" priority="34" stopIfTrue="1">
      <formula>IF($B$56="",TRUE)</formula>
    </cfRule>
    <cfRule type="expression" dxfId="94" priority="57" stopIfTrue="1">
      <formula>IF(AND(OR($D$44="Yes",$D$44=""),$D$92=""),1,0)</formula>
    </cfRule>
    <cfRule type="expression" dxfId="93" priority="56" stopIfTrue="1">
      <formula>IF($P$56="",TRUE)</formula>
    </cfRule>
  </conditionalFormatting>
  <conditionalFormatting sqref="D93:E93">
    <cfRule type="expression" dxfId="92" priority="55" stopIfTrue="1">
      <formula>IF(AND(OR($D$45="Yes",$D$45=""),$D$93=""),1,0)</formula>
    </cfRule>
    <cfRule type="expression" dxfId="91" priority="54" stopIfTrue="1">
      <formula>IF($P$57="",TRUE)</formula>
    </cfRule>
    <cfRule type="expression" dxfId="90" priority="53" stopIfTrue="1">
      <formula>IF($B$57="",TRUE)</formula>
    </cfRule>
  </conditionalFormatting>
  <conditionalFormatting sqref="D94:E94">
    <cfRule type="expression" dxfId="89" priority="50" stopIfTrue="1">
      <formula>IF($B$58="",TRUE)</formula>
    </cfRule>
    <cfRule type="expression" dxfId="88" priority="52" stopIfTrue="1">
      <formula>IF(AND(OR($D$46="Yes",$D$46=""),$D$94=""),1,0)</formula>
    </cfRule>
    <cfRule type="expression" dxfId="87" priority="51" stopIfTrue="1">
      <formula>IF($P$58="",TRUE)</formula>
    </cfRule>
  </conditionalFormatting>
  <conditionalFormatting sqref="D95:E95">
    <cfRule type="expression" dxfId="86" priority="49" stopIfTrue="1">
      <formula>IF(AND(OR($D$47="Yes",$D$47=""),$D$95=""),1,0)</formula>
    </cfRule>
    <cfRule type="expression" dxfId="85" priority="48" stopIfTrue="1">
      <formula>IF($P$59="",TRUE)</formula>
    </cfRule>
    <cfRule type="expression" dxfId="84" priority="47" stopIfTrue="1">
      <formula>IF($B$59="",TRUE)</formula>
    </cfRule>
  </conditionalFormatting>
  <conditionalFormatting sqref="D96:E96">
    <cfRule type="expression" dxfId="83" priority="45" stopIfTrue="1">
      <formula>IF($P$60="",TRUE)</formula>
    </cfRule>
    <cfRule type="expression" dxfId="82" priority="44" stopIfTrue="1">
      <formula>IF($B$60="",TRUE)</formula>
    </cfRule>
    <cfRule type="expression" dxfId="81" priority="46" stopIfTrue="1">
      <formula>IF(AND(OR($D$48="Yes",$D$48=""),$D$96=""),1,0)</formula>
    </cfRule>
  </conditionalFormatting>
  <conditionalFormatting sqref="D97:E97">
    <cfRule type="expression" dxfId="80" priority="41" stopIfTrue="1">
      <formula>IF($B$61="",TRUE)</formula>
    </cfRule>
    <cfRule type="expression" dxfId="79" priority="43" stopIfTrue="1">
      <formula>IF(AND(OR($D$49="Yes",$D$49=""),$D$97=""),1,0)</formula>
    </cfRule>
    <cfRule type="expression" dxfId="78" priority="42" stopIfTrue="1">
      <formula>IF($P$61="",TRUE)</formula>
    </cfRule>
  </conditionalFormatting>
  <conditionalFormatting sqref="D98:E98">
    <cfRule type="expression" dxfId="77" priority="40" stopIfTrue="1">
      <formula>IF(AND(OR($D$50="Yes",$D$50=""),$D$98=""),1,0)</formula>
    </cfRule>
    <cfRule type="expression" dxfId="76" priority="39" stopIfTrue="1">
      <formula>IF($P$62="",TRUE)</formula>
    </cfRule>
    <cfRule type="expression" dxfId="75" priority="38" stopIfTrue="1">
      <formula>IF($B$62="",TRUE)</formula>
    </cfRule>
  </conditionalFormatting>
  <conditionalFormatting sqref="D99:E99">
    <cfRule type="expression" dxfId="74" priority="37" stopIfTrue="1">
      <formula>IF(AND(OR($D$51="Yes",$D$51=""),$D$99=""),1,0)</formula>
    </cfRule>
    <cfRule type="expression" dxfId="73" priority="36" stopIfTrue="1">
      <formula>IF($P$63="",TRUE)</formula>
    </cfRule>
    <cfRule type="expression" dxfId="72" priority="35" stopIfTrue="1">
      <formula>IF($B$63="",TRUE)</formula>
    </cfRule>
  </conditionalFormatting>
  <conditionalFormatting sqref="D102:E102">
    <cfRule type="expression" dxfId="71" priority="3" stopIfTrue="1">
      <formula>IF(AND(OR($D$42="Yes",$D$42=""),$D$102=""),1,0)</formula>
    </cfRule>
    <cfRule type="expression" dxfId="70" priority="1" stopIfTrue="1">
      <formula>IF($B$54="",TRUE)</formula>
    </cfRule>
    <cfRule type="expression" dxfId="69" priority="2" stopIfTrue="1">
      <formula>IF($P$54="",TRUE)</formula>
    </cfRule>
  </conditionalFormatting>
  <conditionalFormatting sqref="D103:E103">
    <cfRule type="expression" dxfId="68" priority="30" stopIfTrue="1">
      <formula>IF(AND(OR($D$43="Yes",$D$43=""),$D$103=""),1,0)</formula>
    </cfRule>
    <cfRule type="expression" dxfId="67" priority="28" stopIfTrue="1">
      <formula>IF($B$55="",TRUE)</formula>
    </cfRule>
    <cfRule type="expression" dxfId="66" priority="29" stopIfTrue="1">
      <formula>IF($P$55="",TRUE)</formula>
    </cfRule>
  </conditionalFormatting>
  <conditionalFormatting sqref="D104:E104">
    <cfRule type="expression" dxfId="65" priority="4" stopIfTrue="1">
      <formula>IF($B$56="",TRUE)</formula>
    </cfRule>
    <cfRule type="expression" dxfId="64" priority="26" stopIfTrue="1">
      <formula>IF($P$56="",TRUE)</formula>
    </cfRule>
    <cfRule type="expression" dxfId="63" priority="27" stopIfTrue="1">
      <formula>IF(AND(OR($D$44="Yes",$D$44=""),$D$104=""),1,0)</formula>
    </cfRule>
  </conditionalFormatting>
  <conditionalFormatting sqref="D105:E105">
    <cfRule type="expression" dxfId="62" priority="24" stopIfTrue="1">
      <formula>IF($P$57="",TRUE)</formula>
    </cfRule>
    <cfRule type="expression" dxfId="61" priority="23" stopIfTrue="1">
      <formula>IF($B$57="",TRUE)</formula>
    </cfRule>
    <cfRule type="expression" dxfId="60" priority="25" stopIfTrue="1">
      <formula>IF(AND(OR($D$45="Yes",$D$45=""),$D$105=""),1,0)</formula>
    </cfRule>
  </conditionalFormatting>
  <conditionalFormatting sqref="D106:E106">
    <cfRule type="expression" dxfId="59" priority="20" stopIfTrue="1">
      <formula>IF($B$58="",TRUE)</formula>
    </cfRule>
    <cfRule type="expression" dxfId="58" priority="22" stopIfTrue="1">
      <formula>IF(AND(OR($D$46="Yes",$D$46=""),$D$106=""),1,0)</formula>
    </cfRule>
    <cfRule type="expression" dxfId="57" priority="21" stopIfTrue="1">
      <formula>IF($P$58="",TRUE)</formula>
    </cfRule>
  </conditionalFormatting>
  <conditionalFormatting sqref="D107:E107">
    <cfRule type="expression" dxfId="56" priority="19" stopIfTrue="1">
      <formula>IF(AND(OR($D$47="Yes",$D$47=""),$D$107=""),1,0)</formula>
    </cfRule>
    <cfRule type="expression" dxfId="55" priority="17" stopIfTrue="1">
      <formula>IF($B$59="",TRUE)</formula>
    </cfRule>
    <cfRule type="expression" dxfId="54" priority="18" stopIfTrue="1">
      <formula>IF($P$59="",TRUE)</formula>
    </cfRule>
  </conditionalFormatting>
  <conditionalFormatting sqref="D108:E108">
    <cfRule type="expression" dxfId="53" priority="14" stopIfTrue="1">
      <formula>IF($B$60="",TRUE)</formula>
    </cfRule>
    <cfRule type="expression" dxfId="52" priority="15" stopIfTrue="1">
      <formula>IF($P$60="",TRUE)</formula>
    </cfRule>
    <cfRule type="expression" dxfId="51" priority="16" stopIfTrue="1">
      <formula>IF(AND(OR($D$48="Yes",$D$48=""),$D$108=""),1,0)</formula>
    </cfRule>
  </conditionalFormatting>
  <conditionalFormatting sqref="D109:E109">
    <cfRule type="expression" dxfId="50" priority="11" stopIfTrue="1">
      <formula>IF($B$61="",TRUE)</formula>
    </cfRule>
    <cfRule type="expression" dxfId="49" priority="12" stopIfTrue="1">
      <formula>IF($P$61="",TRUE)</formula>
    </cfRule>
    <cfRule type="expression" dxfId="48" priority="13" stopIfTrue="1">
      <formula>IF(AND(OR($D$49="Yes",$D$49=""),$D$109=""),1,0)</formula>
    </cfRule>
  </conditionalFormatting>
  <conditionalFormatting sqref="D110:E110">
    <cfRule type="expression" dxfId="47" priority="9" stopIfTrue="1">
      <formula>IF($P$62="",TRUE)</formula>
    </cfRule>
    <cfRule type="expression" dxfId="46" priority="8" stopIfTrue="1">
      <formula>IF($B$62="",TRUE)</formula>
    </cfRule>
    <cfRule type="expression" dxfId="45" priority="10" stopIfTrue="1">
      <formula>IF(AND(OR($D$50="Yes",$D$50=""),$D$110=""),1,0)</formula>
    </cfRule>
  </conditionalFormatting>
  <conditionalFormatting sqref="D111:E111">
    <cfRule type="expression" dxfId="44" priority="7" stopIfTrue="1">
      <formula>IF(AND(OR($D$51="Yes",$D$51=""),$D$111=""),1,0)</formula>
    </cfRule>
    <cfRule type="expression" dxfId="43" priority="6" stopIfTrue="1">
      <formula>IF($P$63="",TRUE)</formula>
    </cfRule>
    <cfRule type="expression" dxfId="42" priority="5" stopIfTrue="1">
      <formula>IF($B$63="",TRUE)</formula>
    </cfRule>
  </conditionalFormatting>
  <conditionalFormatting sqref="D115:E115 D117:E117 D131:E131 D133:E133 D135:E135 D137:E137">
    <cfRule type="expression" dxfId="41" priority="309" stopIfTrue="1">
      <formula>IF(D115="",TRUE)</formula>
    </cfRule>
    <cfRule type="expression" dxfId="40" priority="308" stopIfTrue="1">
      <formula>AND(OR($D$30="No",$D$30="Unknown",$D$30="Not applicable for this declaration"),OR($D$31="No",$D$31="Unknown",$D$31="Not applicable for this declaration"))</formula>
    </cfRule>
  </conditionalFormatting>
  <conditionalFormatting sqref="D120:E120">
    <cfRule type="expression" dxfId="39" priority="152" stopIfTrue="1">
      <formula>IF($B$54="",TRUE)</formula>
    </cfRule>
    <cfRule type="expression" dxfId="38" priority="153" stopIfTrue="1">
      <formula>IF($P$54="",TRUE)</formula>
    </cfRule>
    <cfRule type="expression" dxfId="37" priority="154" stopIfTrue="1">
      <formula>IF(AND(OR($D$42="Yes",$D$42=""),$D$120=""),1,0)</formula>
    </cfRule>
  </conditionalFormatting>
  <conditionalFormatting sqref="D121:E121">
    <cfRule type="expression" dxfId="36" priority="149" stopIfTrue="1">
      <formula>IF($B$55="",TRUE)</formula>
    </cfRule>
    <cfRule type="expression" dxfId="35" priority="150" stopIfTrue="1">
      <formula>IF($P$55="",TRUE)</formula>
    </cfRule>
    <cfRule type="expression" dxfId="34" priority="151" stopIfTrue="1">
      <formula>IF(AND(OR($D$43="Yes",$D$43=""),$D$121=""),1,0)</formula>
    </cfRule>
  </conditionalFormatting>
  <conditionalFormatting sqref="D122:E122">
    <cfRule type="expression" dxfId="33" priority="148" stopIfTrue="1">
      <formula>IF(AND(OR($D$44="Yes",$D$44=""),$D$122=""),1,0)</formula>
    </cfRule>
    <cfRule type="expression" dxfId="32" priority="146" stopIfTrue="1">
      <formula>IF($B$56="",TRUE)</formula>
    </cfRule>
    <cfRule type="expression" dxfId="31" priority="147" stopIfTrue="1">
      <formula>IF($P$56="",TRUE)</formula>
    </cfRule>
  </conditionalFormatting>
  <conditionalFormatting sqref="D123:E123">
    <cfRule type="expression" dxfId="30" priority="145" stopIfTrue="1">
      <formula>IF(AND(OR($D$45="Yes",$D$45=""),$D$123=""),1,0)</formula>
    </cfRule>
    <cfRule type="expression" dxfId="29" priority="144" stopIfTrue="1">
      <formula>IF($P$57="",TRUE)</formula>
    </cfRule>
    <cfRule type="expression" dxfId="28" priority="143" stopIfTrue="1">
      <formula>IF($B$57="",TRUE)</formula>
    </cfRule>
  </conditionalFormatting>
  <conditionalFormatting sqref="D124:E124">
    <cfRule type="expression" dxfId="27" priority="140" stopIfTrue="1">
      <formula>IF($B$58="",TRUE)</formula>
    </cfRule>
    <cfRule type="expression" dxfId="26" priority="142" stopIfTrue="1">
      <formula>IF(AND(OR($D$46="Yes",$D$46=""),$D$124=""),1,0)</formula>
    </cfRule>
    <cfRule type="expression" dxfId="25" priority="141" stopIfTrue="1">
      <formula>IF($P$58="",TRUE)</formula>
    </cfRule>
  </conditionalFormatting>
  <conditionalFormatting sqref="D125:E125">
    <cfRule type="expression" dxfId="24" priority="137" stopIfTrue="1">
      <formula>IF($B$59="",TRUE)</formula>
    </cfRule>
    <cfRule type="expression" dxfId="23" priority="138" stopIfTrue="1">
      <formula>IF($P$59="",TRUE)</formula>
    </cfRule>
    <cfRule type="expression" dxfId="22" priority="139" stopIfTrue="1">
      <formula>IF(AND(OR($D$47="Yes",$D$47=""),$D$125=""),1,0)</formula>
    </cfRule>
  </conditionalFormatting>
  <conditionalFormatting sqref="D126:E126">
    <cfRule type="expression" dxfId="21" priority="136" stopIfTrue="1">
      <formula>IF(AND(OR($D$48="Yes",$D$48=""),$D$126=""),1,0)</formula>
    </cfRule>
    <cfRule type="expression" dxfId="20" priority="134" stopIfTrue="1">
      <formula>IF($B$60="",TRUE)</formula>
    </cfRule>
    <cfRule type="expression" dxfId="19" priority="135" stopIfTrue="1">
      <formula>IF($P$60="",TRUE)</formula>
    </cfRule>
  </conditionalFormatting>
  <conditionalFormatting sqref="D127:E127">
    <cfRule type="expression" dxfId="18" priority="132" stopIfTrue="1">
      <formula>IF($P$61="",TRUE)</formula>
    </cfRule>
    <cfRule type="expression" dxfId="17" priority="131" stopIfTrue="1">
      <formula>IF($B$61="",TRUE)</formula>
    </cfRule>
    <cfRule type="expression" dxfId="16" priority="133" stopIfTrue="1">
      <formula>IF(AND(OR($D$49="Yes",$D$49=""),$D$127=""),1,0)</formula>
    </cfRule>
  </conditionalFormatting>
  <conditionalFormatting sqref="D128:E128">
    <cfRule type="expression" dxfId="15" priority="130" stopIfTrue="1">
      <formula>IF(AND(OR($D$50="Yes",$D$50=""),$D$128=""),1,0)</formula>
    </cfRule>
    <cfRule type="expression" dxfId="14" priority="128" stopIfTrue="1">
      <formula>IF($B$62="",TRUE)</formula>
    </cfRule>
    <cfRule type="expression" dxfId="13" priority="129" stopIfTrue="1">
      <formula>IF($P$62="",TRUE)</formula>
    </cfRule>
  </conditionalFormatting>
  <conditionalFormatting sqref="D129:E129">
    <cfRule type="expression" dxfId="12" priority="127" stopIfTrue="1">
      <formula>IF(AND(OR($D$51="Yes",$D$51=""),$D$129=""),1,0)</formula>
    </cfRule>
    <cfRule type="expression" dxfId="11" priority="126" stopIfTrue="1">
      <formula>IF($P$63="",TRUE)</formula>
    </cfRule>
    <cfRule type="expression" dxfId="10" priority="125" stopIfTrue="1">
      <formula>IF($B$63="",TRUE)</formula>
    </cfRule>
  </conditionalFormatting>
  <conditionalFormatting sqref="D9:G9">
    <cfRule type="expression" dxfId="9" priority="461" stopIfTrue="1">
      <formula>IF($D$9="",TRUE)</formula>
    </cfRule>
  </conditionalFormatting>
  <conditionalFormatting sqref="D8:J8">
    <cfRule type="expression" dxfId="8" priority="460" stopIfTrue="1">
      <formula>IF($D$8="",TRUE)</formula>
    </cfRule>
  </conditionalFormatting>
  <conditionalFormatting sqref="D10:J10">
    <cfRule type="expression" dxfId="7" priority="475" stopIfTrue="1">
      <formula>IF(AND($D$10="",$D$9=$R$9),TRUE)</formula>
    </cfRule>
    <cfRule type="expression" dxfId="6" priority="365" stopIfTrue="1">
      <formula>IF($D$9=$Q$9,TRUE)</formula>
    </cfRule>
  </conditionalFormatting>
  <conditionalFormatting sqref="D19:J19">
    <cfRule type="expression" dxfId="5" priority="318" stopIfTrue="1">
      <formula>IF($D$19="",TRUE)</formula>
    </cfRule>
  </conditionalFormatting>
  <conditionalFormatting sqref="D21:J21">
    <cfRule type="expression" dxfId="4" priority="320" stopIfTrue="1">
      <formula>IF($D$21="",TRUE)</formula>
    </cfRule>
  </conditionalFormatting>
  <conditionalFormatting sqref="D22:J22">
    <cfRule type="expression" dxfId="3" priority="321" stopIfTrue="1">
      <formula>IF($D$22="",TRUE)</formula>
    </cfRule>
  </conditionalFormatting>
  <conditionalFormatting sqref="G117:J117">
    <cfRule type="expression" dxfId="2" priority="313">
      <formula>IF(AND($D$117="Yes",$G$117=""),TRUE)</formula>
    </cfRule>
  </conditionalFormatting>
  <conditionalFormatting sqref="G133:J133">
    <cfRule type="expression" dxfId="1" priority="315" stopIfTrue="1">
      <formula>IF(AND($D$133="Yes, using other format (describe)",$G$133=""),TRUE)</formula>
    </cfRule>
  </conditionalFormatting>
  <conditionalFormatting sqref="G135:J135">
    <cfRule type="expression" dxfId="0"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A80996CC-A7B7-406F-BEDF-B496A9378094}"/>
    <hyperlink ref="D24" r:id="rId2" xr:uid="{4DD54569-962E-453B-A1B1-C047CFADF8C3}"/>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abSelected="1" topLeftCell="A2" zoomScaleNormal="100" workbookViewId="0">
      <pane ySplit="3" topLeftCell="A5" activePane="bottomLeft" state="frozen"/>
      <selection activeCell="B24" sqref="B24:J24"/>
      <selection pane="bottomLeft" activeCell="D5" sqref="D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54.7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t="s">
        <v>20056</v>
      </c>
      <c r="B5" s="304"/>
      <c r="C5" s="152"/>
      <c r="D5" s="149"/>
      <c r="E5" s="149"/>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si="1">IF(AND(C5="Smelter not listed",OR(LEN(D5)=0,LEN(E5)=0)),1,0)</f>
        <v>0</v>
      </c>
      <c r="AB5" s="314" t="str">
        <f t="shared" ref="AB5:AB12" si="2">IF(C5="","",B5)</f>
        <v/>
      </c>
    </row>
    <row r="6" spans="1:34" s="170" customFormat="1" ht="20.25">
      <c r="A6" s="198" t="s">
        <v>20057</v>
      </c>
      <c r="B6" s="304"/>
      <c r="C6" s="152"/>
      <c r="D6" s="149"/>
      <c r="E6" s="149"/>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ca="1">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340" priority="3">
      <formula>IF($B5="",TRUE)</formula>
    </cfRule>
  </conditionalFormatting>
  <conditionalFormatting sqref="C5:C2504">
    <cfRule type="expression" dxfId="339" priority="12" stopIfTrue="1">
      <formula>IF(AND(B5&lt;&gt;"",C5=""),TRUE)</formula>
    </cfRule>
  </conditionalFormatting>
  <conditionalFormatting sqref="D5:D2504">
    <cfRule type="expression" priority="1" stopIfTrue="1">
      <formula>IF($D5&lt;&gt;"",TRUE)</formula>
    </cfRule>
    <cfRule type="expression" dxfId="338" priority="2" stopIfTrue="1">
      <formula>IF($C5="Smelter not listed",TRUE)</formula>
    </cfRule>
    <cfRule type="expression" dxfId="337" priority="14" stopIfTrue="1">
      <formula>IF($C5&lt;&gt;"",TRUE)</formula>
    </cfRule>
  </conditionalFormatting>
  <conditionalFormatting sqref="E5:E2504">
    <cfRule type="expression" dxfId="336" priority="8" stopIfTrue="1">
      <formula>IF(AND(E5="",$C5=$X$4),TRUE)</formula>
    </cfRule>
  </conditionalFormatting>
  <conditionalFormatting sqref="G5:G2504">
    <cfRule type="expression" dxfId="335"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9" activePane="bottomRight" state="frozen"/>
      <selection pane="topRight" activeCell="B24" sqref="B24:J24"/>
      <selection pane="bottomLeft" activeCell="B24" sqref="B24:J24"/>
      <selection pane="bottomRight" activeCell="D119" sqref="D119"/>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f ca="1">IF(H125=0,"0",H125)</f>
        <v>2</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Mueller Electric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Michael Polansky</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mpolansky@muellerelectric.com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216-771-5225</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Michael Polansky</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mpolansky@muellerelectric.com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45867</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 t="shared" ref="D17:D22" si="5">IF(H17=1,"Click here to answer question 1 for specified mineral","")</f>
        <v/>
      </c>
      <c r="E17" s="16" t="s">
        <v>18</v>
      </c>
      <c r="F17" s="323">
        <f t="shared" ref="F17:F22" si="6">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 t="shared" si="5"/>
        <v/>
      </c>
      <c r="E18" s="16" t="s">
        <v>15</v>
      </c>
      <c r="F18" s="323">
        <f t="shared" si="6"/>
        <v>1</v>
      </c>
      <c r="G18" s="62">
        <f>IF(B18=0,1,0)</f>
        <v>0</v>
      </c>
      <c r="H18" s="63">
        <f>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si="5"/>
        <v/>
      </c>
      <c r="E19" s="16" t="s">
        <v>15</v>
      </c>
      <c r="F19" s="323">
        <f t="shared" si="6"/>
        <v>1</v>
      </c>
      <c r="G19" s="62">
        <f>IF(B19=0,1,0)</f>
        <v>0</v>
      </c>
      <c r="H19" s="63">
        <f>F19*G19</f>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5"/>
        <v/>
      </c>
      <c r="E20" s="16" t="s">
        <v>15</v>
      </c>
      <c r="F20" s="323">
        <f t="shared" si="6"/>
        <v>1</v>
      </c>
      <c r="G20" s="62">
        <f>IF(B20=0,1,0)</f>
        <v>0</v>
      </c>
      <c r="H20" s="63">
        <f>F20*G20</f>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5"/>
        <v/>
      </c>
      <c r="E21" s="16"/>
      <c r="F21" s="323">
        <f t="shared" si="6"/>
        <v>1</v>
      </c>
      <c r="G21" s="62">
        <f>IF(B21=0,1,0)</f>
        <v>0</v>
      </c>
      <c r="H21" s="63">
        <f>F21*G21</f>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5"/>
        <v/>
      </c>
      <c r="E22" s="16"/>
      <c r="F22" s="323">
        <f t="shared" si="6"/>
        <v>1</v>
      </c>
      <c r="G22" s="62">
        <f>IF(B22=0,1,0)</f>
        <v>0</v>
      </c>
      <c r="H22" s="63">
        <f>F22*G22</f>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7">IF(H28=1,J28,I28)</f>
        <v>Complete</v>
      </c>
      <c r="D28" s="316" t="str">
        <f t="shared" ref="D28:D33" si="8">IF(H28=1,"Click here to answer question 2 for specified mineral","")</f>
        <v/>
      </c>
      <c r="E28" s="16" t="s">
        <v>15</v>
      </c>
      <c r="F28" s="84">
        <f t="shared" ref="F28:F33" si="9">IF(OR(A17="",B17="No",B17="Unknown",B17="Not declaring"),0,1)</f>
        <v>0</v>
      </c>
      <c r="G28" s="62">
        <f t="shared" ref="G28:G33" si="10">IF(B28=0,1,0)</f>
        <v>1</v>
      </c>
      <c r="H28" s="63">
        <f t="shared" ref="H28:H33" si="11">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7"/>
        <v>Complete</v>
      </c>
      <c r="D29" s="316" t="str">
        <f t="shared" si="8"/>
        <v/>
      </c>
      <c r="E29" s="16" t="s">
        <v>15</v>
      </c>
      <c r="F29" s="84">
        <f t="shared" si="9"/>
        <v>1</v>
      </c>
      <c r="G29" s="62">
        <f t="shared" si="10"/>
        <v>0</v>
      </c>
      <c r="H29" s="63">
        <f t="shared" si="11"/>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7"/>
        <v>Complete</v>
      </c>
      <c r="D30" s="316" t="str">
        <f t="shared" si="8"/>
        <v/>
      </c>
      <c r="E30" s="16"/>
      <c r="F30" s="84">
        <f t="shared" si="9"/>
        <v>0</v>
      </c>
      <c r="G30" s="62">
        <f t="shared" si="10"/>
        <v>1</v>
      </c>
      <c r="H30" s="63">
        <f t="shared" si="11"/>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7"/>
        <v>Complete</v>
      </c>
      <c r="D31" s="316" t="str">
        <f t="shared" si="8"/>
        <v/>
      </c>
      <c r="E31" s="16"/>
      <c r="F31" s="84">
        <f t="shared" si="9"/>
        <v>0</v>
      </c>
      <c r="G31" s="62">
        <f t="shared" si="10"/>
        <v>1</v>
      </c>
      <c r="H31" s="63">
        <f t="shared" si="11"/>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7"/>
        <v>Complete</v>
      </c>
      <c r="D32" s="316" t="str">
        <f t="shared" si="8"/>
        <v/>
      </c>
      <c r="E32" s="16"/>
      <c r="F32" s="84">
        <f t="shared" si="9"/>
        <v>0</v>
      </c>
      <c r="G32" s="62">
        <f t="shared" si="10"/>
        <v>1</v>
      </c>
      <c r="H32" s="63">
        <f t="shared" si="11"/>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7"/>
        <v>Complete</v>
      </c>
      <c r="D33" s="316" t="str">
        <f t="shared" si="8"/>
        <v/>
      </c>
      <c r="E33" s="16"/>
      <c r="F33" s="84">
        <f t="shared" si="9"/>
        <v>1</v>
      </c>
      <c r="G33" s="62">
        <f t="shared" si="10"/>
        <v>0</v>
      </c>
      <c r="H33" s="63">
        <f t="shared" si="11"/>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7"/>
        <v>0</v>
      </c>
      <c r="D34" s="229"/>
      <c r="E34" s="16"/>
      <c r="F34" s="84"/>
      <c r="G34" s="62"/>
      <c r="H34" s="63"/>
      <c r="I34" s="131"/>
    </row>
    <row r="35" spans="1:10" ht="21.95" hidden="1" customHeight="1">
      <c r="A35" s="80" t="str">
        <f>Declaration!B49</f>
        <v/>
      </c>
      <c r="B35" s="79">
        <f>Declaration!D49</f>
        <v>0</v>
      </c>
      <c r="C35" s="136">
        <f t="shared" si="7"/>
        <v>0</v>
      </c>
      <c r="D35" s="229"/>
      <c r="E35" s="16"/>
      <c r="F35" s="84"/>
      <c r="G35" s="62"/>
      <c r="H35" s="63"/>
      <c r="I35" s="131"/>
    </row>
    <row r="36" spans="1:10" ht="21.95" hidden="1" customHeight="1">
      <c r="A36" s="80" t="str">
        <f>Declaration!B50</f>
        <v/>
      </c>
      <c r="B36" s="79">
        <f>Declaration!D50</f>
        <v>0</v>
      </c>
      <c r="C36" s="136">
        <f t="shared" si="7"/>
        <v>0</v>
      </c>
      <c r="D36" s="229"/>
      <c r="E36" s="16"/>
      <c r="F36" s="84"/>
      <c r="G36" s="62"/>
      <c r="H36" s="63"/>
      <c r="I36" s="131"/>
    </row>
    <row r="37" spans="1:10" ht="21.95" hidden="1" customHeight="1">
      <c r="A37" s="80" t="str">
        <f>Declaration!B51</f>
        <v/>
      </c>
      <c r="B37" s="79">
        <f>Declaration!D51</f>
        <v>0</v>
      </c>
      <c r="C37" s="136">
        <f t="shared" si="7"/>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 t="shared" ref="D39:D44" si="12">IF(H39=1,"Click here to answer question 3 for Specified mineral","")</f>
        <v/>
      </c>
      <c r="E39" s="16" t="s">
        <v>15</v>
      </c>
      <c r="F39" s="84">
        <f t="shared" ref="F39:F44" si="13">IF(OR(A17="",B17="No",B17="Unknown",B17="Not declaring",B28="No",B28="Unknown"),0,1)</f>
        <v>0</v>
      </c>
      <c r="G39" s="62">
        <f t="shared" ref="G39:G44" si="14">IF(B39=0,1,0)</f>
        <v>1</v>
      </c>
      <c r="H39" s="63">
        <f t="shared" ref="H39:H44"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Unknown</v>
      </c>
      <c r="C40" s="136" t="str">
        <f t="shared" ca="1" si="3"/>
        <v>Complete</v>
      </c>
      <c r="D40" s="318" t="str">
        <f t="shared" si="12"/>
        <v/>
      </c>
      <c r="E40" s="16" t="s">
        <v>15</v>
      </c>
      <c r="F40" s="84">
        <f t="shared" si="13"/>
        <v>1</v>
      </c>
      <c r="G40" s="62">
        <f t="shared" si="14"/>
        <v>0</v>
      </c>
      <c r="H40" s="63">
        <f t="shared" si="15"/>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2"/>
        <v/>
      </c>
      <c r="E41" s="16"/>
      <c r="F41" s="84">
        <f t="shared" si="13"/>
        <v>0</v>
      </c>
      <c r="G41" s="62">
        <f t="shared" si="14"/>
        <v>1</v>
      </c>
      <c r="H41" s="63">
        <f t="shared" si="15"/>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2"/>
        <v/>
      </c>
      <c r="E42" s="16"/>
      <c r="F42" s="84">
        <f t="shared" si="13"/>
        <v>0</v>
      </c>
      <c r="G42" s="62">
        <f t="shared" si="14"/>
        <v>1</v>
      </c>
      <c r="H42" s="63">
        <f t="shared" si="15"/>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2"/>
        <v/>
      </c>
      <c r="E43" s="16"/>
      <c r="F43" s="84">
        <f t="shared" si="13"/>
        <v>0</v>
      </c>
      <c r="G43" s="62">
        <f t="shared" si="14"/>
        <v>1</v>
      </c>
      <c r="H43" s="63">
        <f t="shared" si="15"/>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Unknown</v>
      </c>
      <c r="C44" s="136" t="str">
        <f t="shared" ca="1" si="3"/>
        <v>Complete</v>
      </c>
      <c r="D44" s="318" t="str">
        <f t="shared" si="12"/>
        <v/>
      </c>
      <c r="E44" s="16"/>
      <c r="F44" s="84">
        <f t="shared" si="13"/>
        <v>1</v>
      </c>
      <c r="G44" s="62">
        <f t="shared" si="14"/>
        <v>0</v>
      </c>
      <c r="H44" s="63">
        <f t="shared" si="15"/>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 t="shared" ref="D50:D55" si="16">IF(H50=1,"Click here to answer question 4 for specified mineral","")</f>
        <v/>
      </c>
      <c r="E50" s="16" t="s">
        <v>15</v>
      </c>
      <c r="F50" s="84">
        <f t="shared" ref="F50:F55" si="17">F39</f>
        <v>0</v>
      </c>
      <c r="G50" s="62">
        <f t="shared" ref="G50:G55" si="18">IF(B50=0,1,0)</f>
        <v>1</v>
      </c>
      <c r="H50" s="63">
        <f t="shared" ref="H50:H55" si="19">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6" t="str">
        <f t="shared" ref="C51:C59" ca="1" si="20">IF(H51=1,J51,I51)</f>
        <v>Complete</v>
      </c>
      <c r="D51" s="318" t="str">
        <f t="shared" si="16"/>
        <v/>
      </c>
      <c r="E51" s="16"/>
      <c r="F51" s="84">
        <f t="shared" si="17"/>
        <v>1</v>
      </c>
      <c r="G51" s="62">
        <f t="shared" si="18"/>
        <v>0</v>
      </c>
      <c r="H51" s="63">
        <f t="shared" si="19"/>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16"/>
        <v/>
      </c>
      <c r="E52" s="16"/>
      <c r="F52" s="84">
        <f t="shared" si="17"/>
        <v>0</v>
      </c>
      <c r="G52" s="62">
        <f t="shared" si="18"/>
        <v>1</v>
      </c>
      <c r="H52" s="63">
        <f t="shared" si="19"/>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16"/>
        <v/>
      </c>
      <c r="E53" s="16"/>
      <c r="F53" s="84">
        <f t="shared" si="17"/>
        <v>0</v>
      </c>
      <c r="G53" s="62">
        <f t="shared" si="18"/>
        <v>1</v>
      </c>
      <c r="H53" s="63">
        <f t="shared" si="19"/>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16"/>
        <v/>
      </c>
      <c r="E54" s="16"/>
      <c r="F54" s="84">
        <f t="shared" si="17"/>
        <v>0</v>
      </c>
      <c r="G54" s="62">
        <f t="shared" si="18"/>
        <v>1</v>
      </c>
      <c r="H54" s="63">
        <f t="shared" si="19"/>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6" t="str">
        <f t="shared" ca="1" si="20"/>
        <v>Complete</v>
      </c>
      <c r="D55" s="318" t="str">
        <f t="shared" si="16"/>
        <v/>
      </c>
      <c r="E55" s="16"/>
      <c r="F55" s="84">
        <f t="shared" si="17"/>
        <v>1</v>
      </c>
      <c r="G55" s="62">
        <f t="shared" si="18"/>
        <v>0</v>
      </c>
      <c r="H55" s="63">
        <f t="shared" si="19"/>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 t="shared" ref="D61:D66" si="21">IF(H61=1,"Click here to answer question 5 for specified mineral","")</f>
        <v/>
      </c>
      <c r="E61" s="16" t="s">
        <v>18</v>
      </c>
      <c r="F61" s="84">
        <f t="shared" ref="F61:F66" si="22">F50</f>
        <v>0</v>
      </c>
      <c r="G61" s="62">
        <f t="shared" ref="G61:G66" si="23">IF(B61=0,1,0)</f>
        <v>1</v>
      </c>
      <c r="H61" s="63">
        <f t="shared" ref="H61:H66" si="24">F61*G61</f>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90%</v>
      </c>
      <c r="C62" s="136" t="str">
        <f t="shared" ca="1" si="3"/>
        <v>Complete</v>
      </c>
      <c r="D62" s="319" t="str">
        <f t="shared" si="21"/>
        <v/>
      </c>
      <c r="E62" s="16" t="s">
        <v>18</v>
      </c>
      <c r="F62" s="84">
        <f t="shared" si="22"/>
        <v>1</v>
      </c>
      <c r="G62" s="62">
        <f t="shared" si="23"/>
        <v>0</v>
      </c>
      <c r="H62" s="63">
        <f t="shared" si="24"/>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1"/>
        <v/>
      </c>
      <c r="E63" s="16"/>
      <c r="F63" s="84">
        <f t="shared" si="22"/>
        <v>0</v>
      </c>
      <c r="G63" s="62">
        <f t="shared" si="23"/>
        <v>1</v>
      </c>
      <c r="H63" s="63">
        <f t="shared" si="24"/>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1"/>
        <v/>
      </c>
      <c r="E64" s="16"/>
      <c r="F64" s="84">
        <f t="shared" si="22"/>
        <v>0</v>
      </c>
      <c r="G64" s="62">
        <f t="shared" si="23"/>
        <v>1</v>
      </c>
      <c r="H64" s="63">
        <f t="shared" si="24"/>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1"/>
        <v/>
      </c>
      <c r="E65" s="16"/>
      <c r="F65" s="84">
        <f t="shared" si="22"/>
        <v>0</v>
      </c>
      <c r="G65" s="62">
        <f t="shared" si="23"/>
        <v>1</v>
      </c>
      <c r="H65" s="63">
        <f t="shared" si="24"/>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Greater than 90%</v>
      </c>
      <c r="C66" s="136" t="str">
        <f t="shared" ca="1" si="3"/>
        <v>Complete</v>
      </c>
      <c r="D66" s="319" t="str">
        <f t="shared" si="21"/>
        <v/>
      </c>
      <c r="E66" s="16"/>
      <c r="F66" s="84">
        <f t="shared" si="22"/>
        <v>1</v>
      </c>
      <c r="G66" s="62">
        <f t="shared" si="23"/>
        <v>0</v>
      </c>
      <c r="H66" s="63">
        <f t="shared" si="24"/>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 t="shared" ref="D72:D77" si="25">IF(H72=1,"Click here to answer question 6 for specified mineral","")</f>
        <v/>
      </c>
      <c r="E72" s="16" t="s">
        <v>13</v>
      </c>
      <c r="F72" s="84">
        <f t="shared" ref="F72:F77" si="26">F61</f>
        <v>0</v>
      </c>
      <c r="G72" s="62">
        <f t="shared" ref="G72:G77" si="27">IF(B72=0,1,0)</f>
        <v>1</v>
      </c>
      <c r="H72" s="63">
        <f t="shared" ref="H72:H77" si="28">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Unknown</v>
      </c>
      <c r="C73" s="136" t="str">
        <f t="shared" ref="C73:C81" ca="1" si="29">IF(H73=1,J73,I73)</f>
        <v>Complete</v>
      </c>
      <c r="D73" s="319" t="str">
        <f t="shared" si="25"/>
        <v/>
      </c>
      <c r="E73" s="16" t="s">
        <v>13</v>
      </c>
      <c r="F73" s="84">
        <f t="shared" si="26"/>
        <v>1</v>
      </c>
      <c r="G73" s="62">
        <f t="shared" si="27"/>
        <v>0</v>
      </c>
      <c r="H73" s="63">
        <f t="shared" si="28"/>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29"/>
        <v>Complete</v>
      </c>
      <c r="D74" s="319" t="str">
        <f t="shared" si="25"/>
        <v/>
      </c>
      <c r="E74" s="16"/>
      <c r="F74" s="84">
        <f t="shared" si="26"/>
        <v>0</v>
      </c>
      <c r="G74" s="62">
        <f t="shared" si="27"/>
        <v>1</v>
      </c>
      <c r="H74" s="63">
        <f t="shared" si="28"/>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29"/>
        <v>Complete</v>
      </c>
      <c r="D75" s="319" t="str">
        <f t="shared" si="25"/>
        <v/>
      </c>
      <c r="E75" s="16"/>
      <c r="F75" s="84">
        <f t="shared" si="26"/>
        <v>0</v>
      </c>
      <c r="G75" s="62">
        <f t="shared" si="27"/>
        <v>1</v>
      </c>
      <c r="H75" s="63">
        <f t="shared" si="28"/>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29"/>
        <v>Complete</v>
      </c>
      <c r="D76" s="319" t="str">
        <f t="shared" si="25"/>
        <v/>
      </c>
      <c r="E76" s="16"/>
      <c r="F76" s="84">
        <f t="shared" si="26"/>
        <v>0</v>
      </c>
      <c r="G76" s="62">
        <f t="shared" si="27"/>
        <v>1</v>
      </c>
      <c r="H76" s="63">
        <f t="shared" si="28"/>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Unknown</v>
      </c>
      <c r="C77" s="136" t="str">
        <f t="shared" ca="1" si="29"/>
        <v>Complete</v>
      </c>
      <c r="D77" s="319" t="str">
        <f t="shared" si="25"/>
        <v/>
      </c>
      <c r="E77" s="16"/>
      <c r="F77" s="84">
        <f t="shared" si="26"/>
        <v>1</v>
      </c>
      <c r="G77" s="62">
        <f t="shared" si="27"/>
        <v>0</v>
      </c>
      <c r="H77" s="63">
        <f t="shared" si="28"/>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29"/>
        <v>0</v>
      </c>
      <c r="D78" s="87"/>
      <c r="E78" s="16"/>
      <c r="F78" s="84"/>
      <c r="G78" s="62"/>
      <c r="H78" s="63"/>
      <c r="I78" s="131"/>
    </row>
    <row r="79" spans="1:10" ht="21.95" hidden="1" customHeight="1">
      <c r="A79" s="80" t="str">
        <f>Declaration!B97</f>
        <v/>
      </c>
      <c r="B79" s="79">
        <f>Declaration!D97</f>
        <v>0</v>
      </c>
      <c r="C79" s="136">
        <f t="shared" si="29"/>
        <v>0</v>
      </c>
      <c r="D79" s="87"/>
      <c r="E79" s="16"/>
      <c r="F79" s="84"/>
      <c r="G79" s="62"/>
      <c r="H79" s="63"/>
      <c r="I79" s="131"/>
    </row>
    <row r="80" spans="1:10" ht="21.95" hidden="1" customHeight="1">
      <c r="A80" s="80" t="str">
        <f>Declaration!B98</f>
        <v/>
      </c>
      <c r="B80" s="79">
        <f>Declaration!D98</f>
        <v>0</v>
      </c>
      <c r="C80" s="136">
        <f t="shared" si="29"/>
        <v>0</v>
      </c>
      <c r="D80" s="87"/>
      <c r="E80" s="16" t="s">
        <v>13</v>
      </c>
      <c r="F80" s="84"/>
      <c r="G80" s="62"/>
      <c r="H80" s="63"/>
      <c r="I80" s="131"/>
    </row>
    <row r="81" spans="1:10" ht="21.95" hidden="1" customHeight="1">
      <c r="A81" s="80" t="str">
        <f>Declaration!B99</f>
        <v/>
      </c>
      <c r="B81" s="79">
        <f>Declaration!D99</f>
        <v>0</v>
      </c>
      <c r="C81" s="136">
        <f t="shared" si="29"/>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0">IF(H83=1,J83,I83)</f>
        <v>Complete</v>
      </c>
      <c r="D83" s="319" t="str">
        <f t="shared" ref="D83:D88" si="31">IF(H83=1,"Click here to answer question 7 for specified mineral","")</f>
        <v/>
      </c>
      <c r="E83" s="16" t="s">
        <v>15</v>
      </c>
      <c r="F83" s="84">
        <f t="shared" ref="F83:F88" si="32">F72</f>
        <v>0</v>
      </c>
      <c r="G83" s="62">
        <f t="shared" ref="G83:G88" si="33">IF(B83=0,1,0)</f>
        <v>1</v>
      </c>
      <c r="H83" s="63">
        <f t="shared" ref="H83:H88" si="34">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0"/>
        <v>Complete</v>
      </c>
      <c r="D84" s="319" t="str">
        <f t="shared" si="31"/>
        <v/>
      </c>
      <c r="E84" s="16" t="s">
        <v>15</v>
      </c>
      <c r="F84" s="84">
        <f t="shared" si="32"/>
        <v>1</v>
      </c>
      <c r="G84" s="62">
        <f t="shared" si="33"/>
        <v>0</v>
      </c>
      <c r="H84" s="63">
        <f t="shared" si="34"/>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0"/>
        <v>Complete</v>
      </c>
      <c r="D85" s="319" t="str">
        <f t="shared" si="31"/>
        <v/>
      </c>
      <c r="E85" s="16"/>
      <c r="F85" s="84">
        <f t="shared" si="32"/>
        <v>0</v>
      </c>
      <c r="G85" s="62">
        <f t="shared" si="33"/>
        <v>1</v>
      </c>
      <c r="H85" s="63">
        <f t="shared" si="34"/>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0"/>
        <v>Complete</v>
      </c>
      <c r="D86" s="319" t="str">
        <f t="shared" si="31"/>
        <v/>
      </c>
      <c r="E86" s="16"/>
      <c r="F86" s="84">
        <f t="shared" si="32"/>
        <v>0</v>
      </c>
      <c r="G86" s="62">
        <f t="shared" si="33"/>
        <v>1</v>
      </c>
      <c r="H86" s="63">
        <f t="shared" si="34"/>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0"/>
        <v>Complete</v>
      </c>
      <c r="D87" s="319" t="str">
        <f t="shared" si="31"/>
        <v/>
      </c>
      <c r="E87" s="16"/>
      <c r="F87" s="84">
        <f t="shared" si="32"/>
        <v>0</v>
      </c>
      <c r="G87" s="62">
        <f t="shared" si="33"/>
        <v>1</v>
      </c>
      <c r="H87" s="63">
        <f t="shared" si="34"/>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0"/>
        <v>Complete</v>
      </c>
      <c r="D88" s="319" t="str">
        <f t="shared" si="31"/>
        <v/>
      </c>
      <c r="E88" s="16"/>
      <c r="F88" s="84">
        <f t="shared" si="32"/>
        <v>1</v>
      </c>
      <c r="G88" s="62">
        <f t="shared" si="33"/>
        <v>0</v>
      </c>
      <c r="H88" s="63">
        <f t="shared" si="34"/>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0"/>
        <v>0</v>
      </c>
      <c r="D89" s="88"/>
      <c r="E89" s="16"/>
      <c r="F89" s="84"/>
      <c r="G89" s="62"/>
      <c r="H89" s="63"/>
      <c r="I89" s="131"/>
    </row>
    <row r="90" spans="1:10" ht="21.95" hidden="1" customHeight="1">
      <c r="A90" s="80" t="str">
        <f>Declaration!B109</f>
        <v/>
      </c>
      <c r="B90" s="79">
        <f>Declaration!D109</f>
        <v>0</v>
      </c>
      <c r="C90" s="136">
        <f t="shared" si="30"/>
        <v>0</v>
      </c>
      <c r="D90" s="88"/>
      <c r="E90" s="16"/>
      <c r="F90" s="84"/>
      <c r="G90" s="62"/>
      <c r="H90" s="63"/>
      <c r="I90" s="131"/>
    </row>
    <row r="91" spans="1:10" ht="21.95" hidden="1" customHeight="1">
      <c r="A91" s="80" t="str">
        <f>Declaration!B110</f>
        <v/>
      </c>
      <c r="B91" s="79">
        <f>Declaration!D110</f>
        <v>0</v>
      </c>
      <c r="C91" s="136">
        <f t="shared" si="30"/>
        <v>0</v>
      </c>
      <c r="D91" s="88"/>
      <c r="E91" s="16" t="s">
        <v>15</v>
      </c>
      <c r="F91" s="84"/>
      <c r="G91" s="62"/>
      <c r="H91" s="63"/>
      <c r="I91" s="131"/>
    </row>
    <row r="92" spans="1:10" ht="21.95" hidden="1" customHeight="1">
      <c r="A92" s="80" t="str">
        <f>Declaration!B111</f>
        <v/>
      </c>
      <c r="B92" s="79">
        <f>Declaration!D111</f>
        <v>0</v>
      </c>
      <c r="C92" s="136">
        <f t="shared" si="30"/>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IF(B94=0,1,0)</f>
        <v>0</v>
      </c>
      <c r="H94" s="63">
        <f>F94*G94</f>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F$94</f>
        <v>1</v>
      </c>
      <c r="G95" s="62">
        <f>IF(B95=0,1,0)</f>
        <v>0</v>
      </c>
      <c r="H95" s="63">
        <f>F95*G95</f>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35">IF(H98=1,J98,I98)</f>
        <v>Complete</v>
      </c>
      <c r="D98" s="321" t="str">
        <f t="shared" ref="D98:D103" si="36">IF(H98=1,"Click here to answer question (C)","")</f>
        <v/>
      </c>
      <c r="E98" s="16"/>
      <c r="F98" s="84">
        <f t="shared" ref="F98:F103" si="37">F39</f>
        <v>0</v>
      </c>
      <c r="G98" s="62">
        <f t="shared" ref="G98:G103" si="38">IF(B98=0,1,0)</f>
        <v>1</v>
      </c>
      <c r="H98" s="63">
        <f t="shared" ref="H98:H103" si="39">F98*G98</f>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35"/>
        <v>Complete</v>
      </c>
      <c r="D99" s="321" t="str">
        <f t="shared" si="36"/>
        <v/>
      </c>
      <c r="E99" s="16"/>
      <c r="F99" s="84">
        <f t="shared" si="37"/>
        <v>1</v>
      </c>
      <c r="G99" s="62">
        <f t="shared" si="38"/>
        <v>0</v>
      </c>
      <c r="H99" s="63">
        <f t="shared" si="39"/>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35"/>
        <v>Complete</v>
      </c>
      <c r="D100" s="321" t="str">
        <f t="shared" si="36"/>
        <v/>
      </c>
      <c r="E100" s="16"/>
      <c r="F100" s="84">
        <f t="shared" si="37"/>
        <v>0</v>
      </c>
      <c r="G100" s="62">
        <f t="shared" si="38"/>
        <v>1</v>
      </c>
      <c r="H100" s="63">
        <f t="shared" si="39"/>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35"/>
        <v>Complete</v>
      </c>
      <c r="D101" s="321" t="str">
        <f t="shared" si="36"/>
        <v/>
      </c>
      <c r="E101" s="16"/>
      <c r="F101" s="84">
        <f t="shared" si="37"/>
        <v>0</v>
      </c>
      <c r="G101" s="62">
        <f t="shared" si="38"/>
        <v>1</v>
      </c>
      <c r="H101" s="63">
        <f t="shared" si="39"/>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35"/>
        <v>Complete</v>
      </c>
      <c r="D102" s="321" t="str">
        <f t="shared" si="36"/>
        <v/>
      </c>
      <c r="E102" s="16"/>
      <c r="F102" s="84">
        <f t="shared" si="37"/>
        <v>0</v>
      </c>
      <c r="G102" s="62">
        <f t="shared" si="38"/>
        <v>1</v>
      </c>
      <c r="H102" s="63">
        <f t="shared" si="39"/>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35"/>
        <v>Complete</v>
      </c>
      <c r="D103" s="321" t="str">
        <f t="shared" si="36"/>
        <v/>
      </c>
      <c r="E103" s="16"/>
      <c r="F103" s="84">
        <f t="shared" si="37"/>
        <v>1</v>
      </c>
      <c r="G103" s="62">
        <f t="shared" si="38"/>
        <v>0</v>
      </c>
      <c r="H103" s="63">
        <f t="shared" si="39"/>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35"/>
        <v>0</v>
      </c>
      <c r="D104" s="193"/>
      <c r="E104" s="16"/>
      <c r="F104" s="84"/>
      <c r="G104" s="62"/>
      <c r="H104" s="63"/>
      <c r="I104" s="131"/>
    </row>
    <row r="105" spans="1:10" ht="24.95" hidden="1" customHeight="1">
      <c r="A105" s="79" t="str">
        <f>Declaration!B127</f>
        <v/>
      </c>
      <c r="B105" s="79">
        <f>Declaration!D127</f>
        <v>0</v>
      </c>
      <c r="C105" s="136">
        <f t="shared" si="35"/>
        <v>0</v>
      </c>
      <c r="D105" s="193"/>
      <c r="E105" s="16"/>
      <c r="F105" s="84"/>
      <c r="G105" s="62"/>
      <c r="H105" s="63"/>
      <c r="I105" s="131"/>
    </row>
    <row r="106" spans="1:10" ht="24.95" hidden="1" customHeight="1">
      <c r="A106" s="79" t="str">
        <f>Declaration!B128</f>
        <v/>
      </c>
      <c r="B106" s="79">
        <f>Declaration!D128</f>
        <v>0</v>
      </c>
      <c r="C106" s="136">
        <f t="shared" si="35"/>
        <v>0</v>
      </c>
      <c r="D106" s="193"/>
      <c r="E106" s="16"/>
      <c r="F106" s="84"/>
      <c r="G106" s="62"/>
      <c r="H106" s="63"/>
      <c r="I106" s="131"/>
    </row>
    <row r="107" spans="1:10" ht="24.95" hidden="1" customHeight="1">
      <c r="A107" s="79" t="str">
        <f>Declaration!B129</f>
        <v/>
      </c>
      <c r="B107" s="79">
        <f>Declaration!D129</f>
        <v>0</v>
      </c>
      <c r="C107" s="136">
        <f t="shared" si="35"/>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35"/>
        <v>Complete</v>
      </c>
      <c r="D108" s="321" t="str">
        <f>IF(H108=1,"Click here to answer question (D)","")</f>
        <v/>
      </c>
      <c r="E108" s="16" t="s">
        <v>15</v>
      </c>
      <c r="F108" s="84">
        <f>F$94</f>
        <v>1</v>
      </c>
      <c r="G108" s="62">
        <f>IF(B108=0,1,0)</f>
        <v>0</v>
      </c>
      <c r="H108" s="63">
        <f>F108*G108</f>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35"/>
        <v>Complete</v>
      </c>
      <c r="D109" s="321" t="str">
        <f>IF(H109=1,"Click here to answer question (E)","")</f>
        <v/>
      </c>
      <c r="E109" s="16" t="s">
        <v>15</v>
      </c>
      <c r="F109" s="84">
        <f>F$94</f>
        <v>1</v>
      </c>
      <c r="G109" s="62">
        <f>IF(B109=0,1,0)</f>
        <v>0</v>
      </c>
      <c r="H109" s="63">
        <f>F109*G109</f>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35"/>
        <v>Complete</v>
      </c>
      <c r="D110" s="321" t="str">
        <f>IF(H110=1,"Click here to answer question (F)","")</f>
        <v/>
      </c>
      <c r="E110" s="16" t="s">
        <v>15</v>
      </c>
      <c r="F110" s="84">
        <f>F$94</f>
        <v>1</v>
      </c>
      <c r="G110" s="62">
        <f>IF(B110=0,1,0)</f>
        <v>0</v>
      </c>
      <c r="H110" s="63">
        <f>F110*G110</f>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35"/>
        <v>Complete</v>
      </c>
      <c r="D111" s="321" t="str">
        <f>IF(H111=1,"Click here to answer question (G)","")</f>
        <v/>
      </c>
      <c r="E111" s="16" t="s">
        <v>15</v>
      </c>
      <c r="F111" s="84">
        <f>F$94</f>
        <v>1</v>
      </c>
      <c r="G111" s="62">
        <f>IF(B111=0,1,0)</f>
        <v>0</v>
      </c>
      <c r="H111" s="63">
        <f>F111*G111</f>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35"/>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0">IF(H114=1,J114,I114)</f>
        <v>Complete</v>
      </c>
      <c r="D114" s="379" t="str">
        <f t="shared" ref="D114:D119" si="41">IF(H114=0,"","Click here to provide smelter information")</f>
        <v/>
      </c>
      <c r="E114" s="16" t="s">
        <v>15</v>
      </c>
      <c r="F114" s="84">
        <f t="shared" ref="F114:F119" si="42">F39</f>
        <v>0</v>
      </c>
      <c r="G114" s="62">
        <f>IF(AND(COUNTIF(SmelterIdetifiedForMetal,A114)&gt;0,COUNTIF('Smelter List'!AB$5:AB$2504,A114)&gt;0),0,1)</f>
        <v>1</v>
      </c>
      <c r="H114" s="63">
        <f t="shared" ref="H114:H119" si="43">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 t="shared" ref="K114:K119" si="44">IF(H28&gt;0,1,0)</f>
        <v>0</v>
      </c>
    </row>
    <row r="115" spans="1:12" ht="41.45" customHeight="1">
      <c r="A115" s="135" t="str">
        <f>Declaration!AA13</f>
        <v>Copper</v>
      </c>
      <c r="B115" s="79"/>
      <c r="C115" s="136" t="str">
        <f t="shared" ca="1" si="40"/>
        <v>Provide list of specified mineral smelters contributing material to supply chain on Smelter List tab</v>
      </c>
      <c r="D115" s="379" t="str">
        <f t="shared" si="41"/>
        <v>Click here to provide smelter information</v>
      </c>
      <c r="E115" s="16"/>
      <c r="F115" s="84">
        <f t="shared" si="42"/>
        <v>1</v>
      </c>
      <c r="G115" s="62">
        <f>IF(AND(COUNTIF(SmelterIdetifiedForMetal,A115)&gt;0,COUNTIF('Smelter List'!AB$5:AB$2504,A115)&gt;0),0,1)</f>
        <v>1</v>
      </c>
      <c r="H115" s="63">
        <f t="shared" si="43"/>
        <v>1</v>
      </c>
      <c r="I115" s="131" t="str">
        <f ca="1">OFFSET(L!$C$1,MATCH("Checker"&amp;"Comp",L!$A:$A,0)-1,SL,,)</f>
        <v>Complete</v>
      </c>
      <c r="J115" s="15" t="str">
        <f ca="1">OFFSET(L!$C$1,MATCH("Checker"&amp;ADDRESS(ROW(),COLUMN(),4),L!$A:$A,0)-1,SL,,)</f>
        <v>Provide list of specified mineral smelters contributing material to supply chain on Smelter List tab</v>
      </c>
      <c r="K115" s="134">
        <f t="shared" si="44"/>
        <v>0</v>
      </c>
    </row>
    <row r="116" spans="1:12" ht="41.45" customHeight="1">
      <c r="A116" s="135" t="str">
        <f>Declaration!AA14</f>
        <v>Graphite</v>
      </c>
      <c r="B116" s="79"/>
      <c r="C116" s="136" t="str">
        <f t="shared" ca="1" si="40"/>
        <v>Complete</v>
      </c>
      <c r="D116" s="379" t="str">
        <f t="shared" si="41"/>
        <v/>
      </c>
      <c r="E116" s="16"/>
      <c r="F116" s="84">
        <f t="shared" si="42"/>
        <v>0</v>
      </c>
      <c r="G116" s="62">
        <f>IF(AND(COUNTIF(SmelterIdetifiedForMetal,A116)&gt;0,COUNTIF('Smelter List'!AB$5:AB$2504,A116)&gt;0),0,1)</f>
        <v>1</v>
      </c>
      <c r="H116" s="63">
        <f t="shared" si="43"/>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44"/>
        <v>0</v>
      </c>
    </row>
    <row r="117" spans="1:12" ht="41.45" customHeight="1">
      <c r="A117" s="135" t="str">
        <f>Declaration!AA15</f>
        <v>Lithium</v>
      </c>
      <c r="B117" s="79"/>
      <c r="C117" s="136" t="str">
        <f t="shared" ca="1" si="40"/>
        <v>Complete</v>
      </c>
      <c r="D117" s="379" t="str">
        <f t="shared" si="41"/>
        <v/>
      </c>
      <c r="E117" s="16"/>
      <c r="F117" s="84">
        <f t="shared" si="42"/>
        <v>0</v>
      </c>
      <c r="G117" s="62">
        <f>IF(AND(COUNTIF(SmelterIdetifiedForMetal,A117)&gt;0,COUNTIF('Smelter List'!AB$5:AB$2504,A117)&gt;0),0,1)</f>
        <v>1</v>
      </c>
      <c r="H117" s="63">
        <f t="shared" si="4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44"/>
        <v>0</v>
      </c>
    </row>
    <row r="118" spans="1:12" ht="41.45" customHeight="1">
      <c r="A118" s="135" t="str">
        <f>Declaration!AA16</f>
        <v>Mica</v>
      </c>
      <c r="B118" s="79"/>
      <c r="C118" s="136" t="str">
        <f t="shared" ca="1" si="40"/>
        <v>Complete</v>
      </c>
      <c r="D118" s="379" t="str">
        <f t="shared" si="41"/>
        <v/>
      </c>
      <c r="E118" s="16"/>
      <c r="F118" s="84">
        <f t="shared" si="42"/>
        <v>0</v>
      </c>
      <c r="G118" s="62">
        <f>IF(AND(COUNTIF(SmelterIdetifiedForMetal,A118)&gt;0,COUNTIF('Smelter List'!AB$5:AB$2504,A118)&gt;0),0,1)</f>
        <v>1</v>
      </c>
      <c r="H118" s="63">
        <f t="shared" si="4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44"/>
        <v>0</v>
      </c>
    </row>
    <row r="119" spans="1:12" ht="41.45" customHeight="1">
      <c r="A119" s="135" t="str">
        <f>Declaration!AA17</f>
        <v>Nickel</v>
      </c>
      <c r="B119" s="79"/>
      <c r="C119" s="136" t="str">
        <f t="shared" ca="1" si="40"/>
        <v>Provide list of specified mineral smelters contributing material to supply chain on Smelter List tab</v>
      </c>
      <c r="D119" s="379" t="str">
        <f t="shared" si="41"/>
        <v>Click here to provide smelter information</v>
      </c>
      <c r="E119" s="16"/>
      <c r="F119" s="84">
        <f t="shared" si="42"/>
        <v>1</v>
      </c>
      <c r="G119" s="62">
        <f>IF(AND(COUNTIF(SmelterIdetifiedForMetal,A119)&gt;0,COUNTIF('Smelter List'!AB$5:AB$2504,A119)&gt;0),0,1)</f>
        <v>1</v>
      </c>
      <c r="H119" s="63">
        <f t="shared" si="43"/>
        <v>1</v>
      </c>
      <c r="I119" s="131" t="str">
        <f ca="1">OFFSET(L!$C$1,MATCH("Checker"&amp;"Comp",L!$A:$A,0)-1,SL,,)</f>
        <v>Complete</v>
      </c>
      <c r="J119" s="15" t="str">
        <f ca="1">OFFSET(L!$C$1,MATCH("Checker"&amp;ADDRESS(ROW(),COLUMN(),4),L!$A:$A,0)-1,SL,,)</f>
        <v>Provide list of specified mineral smelters contributing material to supply chain on Smelter List tab</v>
      </c>
      <c r="K119" s="134">
        <f t="shared" si="44"/>
        <v>0</v>
      </c>
    </row>
    <row r="120" spans="1:12" ht="24.95" hidden="1" customHeight="1">
      <c r="A120" s="135" t="str">
        <f>Declaration!AA18</f>
        <v/>
      </c>
      <c r="B120" s="79"/>
      <c r="C120" s="136">
        <f t="shared" si="40"/>
        <v>0</v>
      </c>
      <c r="D120" s="220"/>
      <c r="E120" s="16"/>
      <c r="F120" s="84"/>
      <c r="G120" s="62"/>
      <c r="H120" s="63"/>
      <c r="I120" s="131"/>
      <c r="K120" s="134"/>
    </row>
    <row r="121" spans="1:12" ht="24.95" hidden="1" customHeight="1">
      <c r="A121" s="135" t="str">
        <f>Declaration!AA19</f>
        <v/>
      </c>
      <c r="B121" s="79"/>
      <c r="C121" s="136">
        <f t="shared" si="40"/>
        <v>0</v>
      </c>
      <c r="D121" s="220"/>
      <c r="E121" s="16"/>
      <c r="F121" s="84"/>
      <c r="G121" s="62"/>
      <c r="H121" s="63"/>
      <c r="I121" s="131"/>
      <c r="K121" s="134"/>
    </row>
    <row r="122" spans="1:12" ht="24.95" hidden="1" customHeight="1">
      <c r="A122" s="135" t="str">
        <f>Declaration!AA20</f>
        <v/>
      </c>
      <c r="B122" s="79"/>
      <c r="C122" s="136">
        <f t="shared" si="40"/>
        <v>0</v>
      </c>
      <c r="D122" s="85"/>
      <c r="E122" s="16" t="s">
        <v>15</v>
      </c>
      <c r="F122" s="84"/>
      <c r="G122" s="62"/>
      <c r="H122" s="63"/>
      <c r="I122" s="131"/>
      <c r="K122" s="134"/>
    </row>
    <row r="123" spans="1:12" ht="24.95" hidden="1" customHeight="1">
      <c r="A123" s="135" t="str">
        <f>Declaration!AA21</f>
        <v/>
      </c>
      <c r="B123" s="79"/>
      <c r="C123" s="136">
        <f t="shared" si="40"/>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2</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334" priority="1" stopIfTrue="1">
      <formula>$F4=0</formula>
    </cfRule>
    <cfRule type="expression" dxfId="333" priority="419" stopIfTrue="1">
      <formula>$H4=0</formula>
    </cfRule>
    <cfRule type="expression" dxfId="332"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B5" sqref="B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t="s">
        <v>18641</v>
      </c>
      <c r="B5" s="362"/>
      <c r="C5" s="362"/>
      <c r="D5" s="362"/>
      <c r="E5" s="362"/>
      <c r="F5" s="362"/>
      <c r="G5" s="363"/>
      <c r="H5" s="363"/>
      <c r="I5" s="364"/>
      <c r="J5" s="364"/>
      <c r="K5" s="364"/>
      <c r="L5" s="364"/>
      <c r="M5" s="364"/>
      <c r="N5" s="339" t="str">
        <f t="shared" ref="N5:N68" ca="1" si="0">IF(A5="","",IF(ISERROR(MATCH($F5,CL,0)),"Unknown",INDIRECT("'C'!$A$"&amp;MATCH($F5,CL,0)+1)))</f>
        <v>Unknown</v>
      </c>
      <c r="O5" s="339" t="s">
        <v>19143</v>
      </c>
      <c r="P5" s="340"/>
      <c r="Q5" s="341" t="str">
        <f t="shared" ref="Q5:Q68" si="1">A5&amp;B5</f>
        <v>Copper</v>
      </c>
      <c r="R5" s="341" t="b">
        <f t="shared" ref="R5:R68" si="2">OR(ISBLANK(B5),ISBLANK(C5))</f>
        <v>1</v>
      </c>
      <c r="S5" s="341" t="str">
        <f t="shared" ref="S5:S68" si="3">IF(R5,"",A5&amp;"+")</f>
        <v/>
      </c>
    </row>
    <row r="6" spans="1:19" s="341" customFormat="1" ht="20.100000000000001" customHeight="1">
      <c r="A6" s="304" t="s">
        <v>18642</v>
      </c>
      <c r="B6" s="336"/>
      <c r="C6" s="336"/>
      <c r="D6" s="336"/>
      <c r="E6" s="336"/>
      <c r="F6" s="336"/>
      <c r="G6" s="337"/>
      <c r="H6" s="337"/>
      <c r="I6" s="338"/>
      <c r="J6" s="338"/>
      <c r="K6" s="338"/>
      <c r="L6" s="338"/>
      <c r="M6" s="338"/>
      <c r="N6" s="339" t="str">
        <f t="shared" ca="1" si="0"/>
        <v>Unknown</v>
      </c>
      <c r="O6" s="339" t="s">
        <v>19143</v>
      </c>
      <c r="P6" s="340"/>
      <c r="Q6" s="341" t="str">
        <f t="shared" si="1"/>
        <v>Nickel</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A2502&amp;B2502</f>
        <v/>
      </c>
      <c r="R2502" s="341" t="b">
        <f>OR(ISBLANK(B2502),ISBLANK(C2502))</f>
        <v>1</v>
      </c>
      <c r="S2502" s="341" t="str">
        <f>IF(R2502,"",A2502&amp;"+")</f>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A2503&amp;B2503</f>
        <v/>
      </c>
      <c r="R2503" s="341" t="b">
        <f>OR(ISBLANK(B2503),ISBLANK(C2503))</f>
        <v>1</v>
      </c>
      <c r="S2503" s="341" t="str">
        <f>IF(R2503,"",A2503&amp;"+")</f>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A2504&amp;B2504</f>
        <v/>
      </c>
      <c r="R2504" s="341" t="b">
        <f>OR(ISBLANK(B2504),ISBLANK(C2504))</f>
        <v>1</v>
      </c>
      <c r="S2504" s="341" t="str">
        <f>IF(R2504,"",A2504&amp;"+")</f>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331" priority="1" stopIfTrue="1">
      <formula>IF($A5="",TRUE)</formula>
    </cfRule>
    <cfRule type="expression" dxfId="330" priority="2" stopIfTrue="1">
      <formula>IF($A5="",FALSE)</formula>
    </cfRule>
  </conditionalFormatting>
  <conditionalFormatting sqref="B5:C2504">
    <cfRule type="expression" dxfId="329" priority="5" stopIfTrue="1">
      <formula>IF(AND(B5="",$A5&lt;&gt;""),TRUE)</formula>
    </cfRule>
    <cfRule type="expression" dxfId="328" priority="6" stopIfTrue="1">
      <formula>IF(FIND("!",B5),TRUE)</formula>
    </cfRule>
  </conditionalFormatting>
  <conditionalFormatting sqref="F5:F2504">
    <cfRule type="expression" dxfId="327" priority="3" stopIfTrue="1">
      <formula>IF(AND(F5="",$A5&lt;&gt;""),TRUE)</formula>
    </cfRule>
    <cfRule type="expression" dxfId="326"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5">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5"/>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5"/>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5"/>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5"/>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5"/>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5"/>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5"/>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5"/>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5"/>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5"/>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5"/>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5"/>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5"/>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5"/>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5"/>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5"/>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5"/>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5"/>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5"/>
        <v>CobaltUmicore Olen</v>
      </c>
    </row>
    <row r="154" spans="1:11">
      <c r="A154" s="156" t="s">
        <v>40</v>
      </c>
      <c r="B154" s="156" t="s">
        <v>19162</v>
      </c>
      <c r="C154" s="156" t="s">
        <v>19162</v>
      </c>
      <c r="D154" s="156" t="s">
        <v>76</v>
      </c>
      <c r="E154" s="156" t="s">
        <v>77</v>
      </c>
      <c r="F154" s="157" t="s">
        <v>12</v>
      </c>
      <c r="H154" s="285" t="s">
        <v>78</v>
      </c>
      <c r="I154" s="285" t="s">
        <v>79</v>
      </c>
      <c r="J154" s="156" t="str">
        <f>A154&amp;B154</f>
        <v>CobaltUranus Chemicals</v>
      </c>
      <c r="K154" s="156" t="str">
        <f>A154&amp;B154</f>
        <v>CobaltUranus Chemicals</v>
      </c>
    </row>
    <row r="155" spans="1:11">
      <c r="A155" s="156" t="s">
        <v>40</v>
      </c>
      <c r="B155" s="156" t="s">
        <v>19178</v>
      </c>
      <c r="C155" s="156" t="s">
        <v>19178</v>
      </c>
      <c r="D155" s="156" t="s">
        <v>95</v>
      </c>
      <c r="E155" s="156" t="s">
        <v>282</v>
      </c>
      <c r="F155" s="157" t="s">
        <v>12</v>
      </c>
      <c r="H155" s="285" t="s">
        <v>283</v>
      </c>
      <c r="I155" s="285" t="s">
        <v>284</v>
      </c>
      <c r="J155" s="156" t="str">
        <f>A155&amp;B155</f>
        <v>CobaltVale - Long Harbour Processing Plant (LHPP)</v>
      </c>
      <c r="K155" s="156" t="str">
        <f>A155&amp;B155</f>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5"/>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5"/>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5"/>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5"/>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5"/>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5"/>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5"/>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5"/>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5"/>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6">A165&amp;B165</f>
        <v>CobaltYichang Brunp Contemporary Amperex Co., Ltd.</v>
      </c>
      <c r="K165" s="156" t="str">
        <f t="shared" ref="K165:K172" si="7">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6"/>
        <v>CobaltYichang Yihua-Brunp New Material Co., Ltd.</v>
      </c>
      <c r="K166" s="156" t="str">
        <f t="shared" si="7"/>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6"/>
        <v>CobaltZhejiang Greatpower Cobalt Materials Co., Ltd.</v>
      </c>
      <c r="K167" s="156" t="str">
        <f t="shared" si="7"/>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6"/>
        <v>CobaltZhejiang Huayou Cobalt &amp; Nickel Co., Ltd.</v>
      </c>
      <c r="K168" s="156" t="str">
        <f t="shared" si="7"/>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6"/>
        <v>CobaltZhejiang Huayou Cobalt Co., Ltd.</v>
      </c>
      <c r="K169" s="156" t="str">
        <f t="shared" si="7"/>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6"/>
        <v>CobaltZhejiang Huayou Cobalt Company Limited</v>
      </c>
      <c r="K170" s="156" t="str">
        <f t="shared" si="7"/>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6"/>
        <v>CobaltZhejiang New Era Zhongneng Technology Co., Ltd.</v>
      </c>
      <c r="K171" s="156" t="str">
        <f t="shared" si="7"/>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6"/>
        <v>CobaltZhejiang Zhongjin Greatpower Lithium-Battery Industrial Corporation Co., Ltd.</v>
      </c>
      <c r="K172" s="156" t="str">
        <f t="shared" si="7"/>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8">A173&amp;B173</f>
        <v>CobaltZhuhai Kelixin Metal Materials Co., Ltd.</v>
      </c>
      <c r="K173" s="156" t="str">
        <f t="shared" ref="K173:K210" si="9">A173&amp;B173</f>
        <v>CobaltZhuhai Kelixin Metal Materials Co., Ltd.</v>
      </c>
    </row>
    <row r="174" spans="1:11">
      <c r="A174" s="156" t="s">
        <v>40</v>
      </c>
      <c r="B174" s="156" t="s">
        <v>308</v>
      </c>
      <c r="J174" s="156" t="str">
        <f t="shared" si="8"/>
        <v>CobaltSmelter not listed</v>
      </c>
      <c r="K174" s="156" t="str">
        <f t="shared" si="9"/>
        <v>CobaltSmelter not listed</v>
      </c>
    </row>
    <row r="175" spans="1:11">
      <c r="A175" s="156" t="s">
        <v>40</v>
      </c>
      <c r="B175" s="156" t="s">
        <v>45</v>
      </c>
      <c r="C175" s="156" t="s">
        <v>26</v>
      </c>
      <c r="J175" s="156" t="str">
        <f t="shared" si="8"/>
        <v>CobaltSmelter not yet identified</v>
      </c>
      <c r="K175" s="156" t="str">
        <f t="shared" si="9"/>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8"/>
        <v>CopperAntucoya</v>
      </c>
      <c r="K176" s="156" t="str">
        <f t="shared" si="9"/>
        <v>CopperAntucoya</v>
      </c>
    </row>
    <row r="177" spans="1:11">
      <c r="A177" s="156" t="s">
        <v>18641</v>
      </c>
      <c r="B177" s="156" t="s">
        <v>18650</v>
      </c>
      <c r="C177" s="156" t="s">
        <v>18650</v>
      </c>
      <c r="D177" s="156" t="s">
        <v>1712</v>
      </c>
      <c r="E177" s="156" t="s">
        <v>18651</v>
      </c>
      <c r="F177" s="157" t="s">
        <v>12</v>
      </c>
      <c r="H177" s="285" t="s">
        <v>3963</v>
      </c>
      <c r="I177" s="285" t="s">
        <v>3963</v>
      </c>
      <c r="J177" s="156" t="str">
        <f t="shared" si="8"/>
        <v>CopperAtlantic Copper S.A.</v>
      </c>
      <c r="K177" s="156" t="str">
        <f t="shared" si="9"/>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8"/>
        <v>CopperAurubis Bulgaria</v>
      </c>
      <c r="K178" s="156" t="str">
        <f t="shared" si="9"/>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8"/>
        <v>CopperAurubis Hamburg</v>
      </c>
      <c r="K179" s="156" t="str">
        <f t="shared" si="9"/>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8"/>
        <v>CopperAurubis Hamburg AG</v>
      </c>
      <c r="K180" s="156" t="str">
        <f t="shared" si="9"/>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8"/>
        <v>CopperAurubis Olen nv</v>
      </c>
      <c r="K181" s="156" t="str">
        <f t="shared" si="9"/>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8"/>
        <v>CopperAurubis Pirdop</v>
      </c>
      <c r="K182" s="156" t="str">
        <f t="shared" si="9"/>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8"/>
        <v>CopperBagdad</v>
      </c>
      <c r="K183" s="156" t="str">
        <f t="shared" si="9"/>
        <v>CopperBagdad</v>
      </c>
    </row>
    <row r="184" spans="1:11">
      <c r="A184" s="156" t="s">
        <v>18641</v>
      </c>
      <c r="B184" s="156" t="s">
        <v>18662</v>
      </c>
      <c r="C184" s="156" t="s">
        <v>18663</v>
      </c>
      <c r="D184" s="156" t="s">
        <v>315</v>
      </c>
      <c r="E184" s="156" t="s">
        <v>18664</v>
      </c>
      <c r="F184" s="157" t="s">
        <v>12</v>
      </c>
      <c r="H184" s="285" t="s">
        <v>19190</v>
      </c>
      <c r="I184" s="285" t="s">
        <v>12224</v>
      </c>
      <c r="J184" s="156" t="str">
        <f t="shared" si="8"/>
        <v>CopperBirla Group (Hidalco)</v>
      </c>
      <c r="K184" s="156" t="str">
        <f t="shared" si="9"/>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8"/>
        <v>CopperBoliden Harjavalta Oy</v>
      </c>
      <c r="K185" s="156" t="str">
        <f t="shared" si="9"/>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8"/>
        <v>CopperBoliden Ronnskar</v>
      </c>
      <c r="K186" s="156" t="str">
        <f t="shared" si="9"/>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8"/>
        <v>CopperCaserones</v>
      </c>
      <c r="K187" s="156" t="str">
        <f t="shared" si="9"/>
        <v>CopperCaserones</v>
      </c>
    </row>
    <row r="188" spans="1:11">
      <c r="A188" s="156" t="s">
        <v>18641</v>
      </c>
      <c r="B188" s="156" t="s">
        <v>18671</v>
      </c>
      <c r="C188" s="156" t="s">
        <v>18671</v>
      </c>
      <c r="D188" s="156" t="s">
        <v>95</v>
      </c>
      <c r="E188" s="156" t="s">
        <v>18672</v>
      </c>
      <c r="F188" s="157" t="s">
        <v>12</v>
      </c>
      <c r="H188" s="285" t="s">
        <v>19273</v>
      </c>
      <c r="I188" s="285" t="s">
        <v>328</v>
      </c>
      <c r="J188" s="156" t="str">
        <f t="shared" si="8"/>
        <v>CopperCCR Refinery - Glencore Canada Corporation</v>
      </c>
      <c r="K188" s="156" t="str">
        <f t="shared" si="9"/>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8"/>
        <v>CopperCerro Verde I Leach Pad</v>
      </c>
      <c r="K189" s="156" t="str">
        <f t="shared" si="9"/>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8"/>
        <v>CopperChino (Santa Rita)</v>
      </c>
      <c r="K190" s="156" t="str">
        <f t="shared" si="9"/>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8"/>
        <v>CopperChuquicamata Refinery</v>
      </c>
      <c r="K191" s="156" t="str">
        <f t="shared" si="9"/>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8"/>
        <v>CopperCMOC Kisanfu Mining SARL</v>
      </c>
      <c r="K192" s="156" t="str">
        <f t="shared" si="9"/>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8"/>
        <v>CopperCompagnie Miniere de Musonoie Global SAS</v>
      </c>
      <c r="K193" s="156" t="str">
        <f t="shared" si="9"/>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8"/>
        <v>CopperCopper plant of the Polar Division of PJSC MMC Norilsk Nickel</v>
      </c>
      <c r="K194" s="156" t="str">
        <f t="shared" si="9"/>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8"/>
        <v>CopperCopper Plant Polar Division of MMC Norilsk Nickel</v>
      </c>
      <c r="K195" s="156" t="str">
        <f t="shared" si="9"/>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8"/>
        <v>CopperEl Paso (refinery)</v>
      </c>
      <c r="K196" s="156" t="str">
        <f t="shared" si="9"/>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8"/>
        <v>CopperEl Soldado</v>
      </c>
      <c r="K197" s="156" t="str">
        <f t="shared" si="9"/>
        <v>CopperEl Soldado</v>
      </c>
    </row>
    <row r="198" spans="1:11">
      <c r="A198" s="156" t="s">
        <v>18641</v>
      </c>
      <c r="B198" s="156" t="s">
        <v>18690</v>
      </c>
      <c r="C198" s="156" t="s">
        <v>18690</v>
      </c>
      <c r="D198" s="156" t="s">
        <v>1394</v>
      </c>
      <c r="E198" s="156" t="s">
        <v>18691</v>
      </c>
      <c r="F198" s="157" t="s">
        <v>12</v>
      </c>
      <c r="H198" s="285" t="s">
        <v>19193</v>
      </c>
      <c r="I198" s="285" t="s">
        <v>3130</v>
      </c>
      <c r="J198" s="156" t="str">
        <f t="shared" si="8"/>
        <v>CopperEl Teniente</v>
      </c>
      <c r="K198" s="156" t="str">
        <f t="shared" si="9"/>
        <v>CopperEl Teniente</v>
      </c>
    </row>
    <row r="199" spans="1:11">
      <c r="A199" s="156" t="s">
        <v>18641</v>
      </c>
      <c r="B199" s="156" t="s">
        <v>12195</v>
      </c>
      <c r="C199" s="156" t="s">
        <v>12195</v>
      </c>
      <c r="D199" s="156" t="s">
        <v>1746</v>
      </c>
      <c r="E199" s="156" t="s">
        <v>18692</v>
      </c>
      <c r="F199" s="157" t="s">
        <v>12</v>
      </c>
      <c r="H199" s="285" t="s">
        <v>10986</v>
      </c>
      <c r="I199" s="285" t="s">
        <v>10986</v>
      </c>
      <c r="J199" s="156" t="str">
        <f t="shared" si="8"/>
        <v>CopperEti Bakir A.S</v>
      </c>
      <c r="K199" s="156" t="str">
        <f t="shared" si="9"/>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8"/>
        <v>CopperEti Bakir A.S</v>
      </c>
      <c r="K200" s="156" t="str">
        <f t="shared" si="9"/>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8"/>
        <v>CopperEti Bakir A.S</v>
      </c>
      <c r="K201" s="156" t="str">
        <f t="shared" si="9"/>
        <v>CopperEti Bakir A.S</v>
      </c>
    </row>
    <row r="202" spans="1:11">
      <c r="A202" s="156" t="s">
        <v>18641</v>
      </c>
      <c r="B202" s="156" t="s">
        <v>12243</v>
      </c>
      <c r="C202" s="156" t="s">
        <v>12243</v>
      </c>
      <c r="D202" s="156" t="s">
        <v>60</v>
      </c>
      <c r="E202" s="156" t="s">
        <v>18693</v>
      </c>
      <c r="F202" s="157" t="s">
        <v>12</v>
      </c>
      <c r="H202" s="285" t="s">
        <v>12245</v>
      </c>
      <c r="I202" s="285" t="s">
        <v>63</v>
      </c>
      <c r="J202" s="156" t="str">
        <f t="shared" si="8"/>
        <v>CopperExcellen Minerals SARL</v>
      </c>
      <c r="K202" s="156" t="str">
        <f t="shared" si="9"/>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8"/>
        <v>CopperGabriela Mistral (Gaby)</v>
      </c>
      <c r="K203" s="156" t="str">
        <f t="shared" si="9"/>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8"/>
        <v>CopperGlencore Nikkelverk Refinery</v>
      </c>
      <c r="K204" s="156" t="str">
        <f t="shared" si="9"/>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8"/>
        <v>CopperHindalco Industries Ltd - Unit Birla Copper</v>
      </c>
      <c r="K205" s="156" t="str">
        <f t="shared" si="9"/>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8"/>
        <v>CopperImpala Platinum - Base Metal Refinery (BMR)</v>
      </c>
      <c r="K206" s="156" t="str">
        <f t="shared" si="9"/>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8"/>
        <v>CopperImpala Platinum - Rustenburg Smelter</v>
      </c>
      <c r="K207" s="156" t="str">
        <f t="shared" si="9"/>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8"/>
        <v>CopperImpala Platinum Ltd.</v>
      </c>
      <c r="K208" s="156" t="str">
        <f t="shared" si="9"/>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8"/>
        <v>CopperImpala Refineries – Base Metals Refinery (BMR)</v>
      </c>
      <c r="K209" s="156" t="str">
        <f t="shared" si="9"/>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8"/>
        <v>CopperImpala Rustenburg</v>
      </c>
      <c r="K210" s="156" t="str">
        <f t="shared" si="9"/>
        <v>CopperImpala Rustenburg</v>
      </c>
    </row>
    <row r="211" spans="1:11">
      <c r="A211" s="156" t="s">
        <v>18641</v>
      </c>
      <c r="B211" s="156" t="s">
        <v>18702</v>
      </c>
      <c r="C211" s="156" t="s">
        <v>18702</v>
      </c>
      <c r="D211" s="156" t="s">
        <v>133</v>
      </c>
      <c r="E211" s="156" t="s">
        <v>18703</v>
      </c>
      <c r="F211" s="157" t="s">
        <v>12</v>
      </c>
      <c r="H211" s="285" t="s">
        <v>19276</v>
      </c>
      <c r="I211" s="285" t="s">
        <v>6019</v>
      </c>
      <c r="J211" s="156" t="str">
        <f>A211&amp;B211</f>
        <v>CopperJX Nippon Mining &amp; Metals Co., Ltd. Hitachi</v>
      </c>
      <c r="K211" s="156" t="str">
        <f>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A212&amp;B212</f>
        <v>CopperKamoto Copper Company</v>
      </c>
      <c r="K212" s="156" t="str">
        <f>A212&amp;B212</f>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0">A213&amp;B213</f>
        <v>CopperKennecott Utah Copper LLC</v>
      </c>
      <c r="K213" s="156" t="str">
        <f t="shared" ref="K213:K275" si="11">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0"/>
        <v>CopperKennecott Utah Copper LLC (Rio Tinto Kennecott or RTK)</v>
      </c>
      <c r="K214" s="156" t="str">
        <f t="shared" si="11"/>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0"/>
        <v>CopperKFM</v>
      </c>
      <c r="K215" s="156" t="str">
        <f t="shared" si="11"/>
        <v>CopperKFM</v>
      </c>
    </row>
    <row r="216" spans="1:11">
      <c r="A216" s="156" t="s">
        <v>18641</v>
      </c>
      <c r="B216" s="156" t="s">
        <v>18707</v>
      </c>
      <c r="C216" s="156" t="s">
        <v>18707</v>
      </c>
      <c r="D216" s="156" t="s">
        <v>1649</v>
      </c>
      <c r="E216" s="156" t="s">
        <v>18708</v>
      </c>
      <c r="F216" s="157" t="s">
        <v>12</v>
      </c>
      <c r="H216" s="285" t="s">
        <v>19279</v>
      </c>
      <c r="I216" s="285" t="s">
        <v>9126</v>
      </c>
      <c r="J216" s="156" t="str">
        <f t="shared" si="10"/>
        <v>CopperKGHM Polska Miedz S.A. Oddzial Huta Miedzi, Legnica</v>
      </c>
      <c r="K216" s="156" t="str">
        <f t="shared" si="11"/>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0"/>
        <v>CopperKinsevere Phase 2</v>
      </c>
      <c r="K217" s="156" t="str">
        <f t="shared" si="11"/>
        <v>CopperKinsevere Phase 2</v>
      </c>
    </row>
    <row r="218" spans="1:11">
      <c r="A218" s="156" t="s">
        <v>18641</v>
      </c>
      <c r="B218" s="156" t="s">
        <v>227</v>
      </c>
      <c r="C218" s="156" t="s">
        <v>12200</v>
      </c>
      <c r="D218" s="156" t="s">
        <v>60</v>
      </c>
      <c r="E218" s="156" t="s">
        <v>18712</v>
      </c>
      <c r="F218" s="157" t="s">
        <v>12</v>
      </c>
      <c r="H218" s="285" t="s">
        <v>179</v>
      </c>
      <c r="I218" s="285" t="s">
        <v>180</v>
      </c>
      <c r="J218" s="156" t="str">
        <f t="shared" si="10"/>
        <v>CopperKisanfu</v>
      </c>
      <c r="K218" s="156" t="str">
        <f t="shared" si="11"/>
        <v>CopperKisanfu</v>
      </c>
    </row>
    <row r="219" spans="1:11">
      <c r="A219" s="156" t="s">
        <v>18641</v>
      </c>
      <c r="B219" s="156" t="s">
        <v>12200</v>
      </c>
      <c r="C219" s="156" t="s">
        <v>12200</v>
      </c>
      <c r="D219" s="156" t="s">
        <v>60</v>
      </c>
      <c r="E219" s="156" t="s">
        <v>18712</v>
      </c>
      <c r="F219" s="157" t="s">
        <v>12</v>
      </c>
      <c r="H219" s="285" t="s">
        <v>179</v>
      </c>
      <c r="I219" s="285" t="s">
        <v>180</v>
      </c>
      <c r="J219" s="156" t="str">
        <f t="shared" si="10"/>
        <v>CopperKisanfu Mining (Kimin)</v>
      </c>
      <c r="K219" s="156" t="str">
        <f t="shared" si="11"/>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0"/>
        <v>CopperKokkola</v>
      </c>
      <c r="K220" s="156" t="str">
        <f t="shared" si="11"/>
        <v>CopperKokkola</v>
      </c>
    </row>
    <row r="221" spans="1:11">
      <c r="A221" s="156" t="s">
        <v>18641</v>
      </c>
      <c r="B221" s="156" t="s">
        <v>182</v>
      </c>
      <c r="C221" s="156" t="s">
        <v>12202</v>
      </c>
      <c r="D221" s="156" t="s">
        <v>60</v>
      </c>
      <c r="E221" s="156" t="s">
        <v>18714</v>
      </c>
      <c r="F221" s="157" t="s">
        <v>12</v>
      </c>
      <c r="H221" s="285" t="s">
        <v>62</v>
      </c>
      <c r="I221" s="285" t="s">
        <v>63</v>
      </c>
      <c r="J221" s="156" t="str">
        <f t="shared" si="10"/>
        <v>CopperKolwezi Tailings (KMT, aka Kingamyambo Musonoi Tailings)</v>
      </c>
      <c r="K221" s="156" t="str">
        <f t="shared" si="11"/>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0"/>
        <v>CopperKyshtym Copper-Electrolytic Plant</v>
      </c>
      <c r="K222" s="156" t="str">
        <f t="shared" si="11"/>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0"/>
        <v>CopperLa Caridad</v>
      </c>
      <c r="K223" s="156" t="str">
        <f t="shared" si="11"/>
        <v>CopperLa Caridad</v>
      </c>
    </row>
    <row r="224" spans="1:11">
      <c r="A224" s="156" t="s">
        <v>18641</v>
      </c>
      <c r="B224" s="156" t="s">
        <v>12202</v>
      </c>
      <c r="C224" s="156" t="s">
        <v>12202</v>
      </c>
      <c r="D224" s="156" t="s">
        <v>60</v>
      </c>
      <c r="E224" s="156" t="s">
        <v>18714</v>
      </c>
      <c r="F224" s="157" t="s">
        <v>12</v>
      </c>
      <c r="H224" s="285" t="s">
        <v>62</v>
      </c>
      <c r="I224" s="285" t="s">
        <v>63</v>
      </c>
      <c r="J224" s="156" t="str">
        <f t="shared" si="10"/>
        <v>CopperLa Compagnie de Traitement des Rejets de Kingamyambo S.A. (Metalkol S.A.)</v>
      </c>
      <c r="K224" s="156" t="str">
        <f t="shared" si="11"/>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0"/>
        <v>CopperLas Ventanas</v>
      </c>
      <c r="K225" s="156" t="str">
        <f t="shared" si="11"/>
        <v>CopperLas Ventanas</v>
      </c>
    </row>
    <row r="226" spans="1:11">
      <c r="A226" s="156" t="s">
        <v>18641</v>
      </c>
      <c r="B226" s="156" t="s">
        <v>18721</v>
      </c>
      <c r="C226" s="156" t="s">
        <v>18721</v>
      </c>
      <c r="D226" s="156" t="s">
        <v>1394</v>
      </c>
      <c r="E226" s="156" t="s">
        <v>18722</v>
      </c>
      <c r="F226" s="157" t="s">
        <v>12</v>
      </c>
      <c r="H226" s="285" t="s">
        <v>3668</v>
      </c>
      <c r="I226" s="285" t="s">
        <v>3142</v>
      </c>
      <c r="J226" s="156" t="str">
        <f t="shared" si="10"/>
        <v>CopperLos Bronces</v>
      </c>
      <c r="K226" s="156" t="str">
        <f t="shared" si="11"/>
        <v>CopperLos Bronces</v>
      </c>
    </row>
    <row r="227" spans="1:11">
      <c r="A227" s="156" t="s">
        <v>18641</v>
      </c>
      <c r="B227" s="156" t="s">
        <v>18723</v>
      </c>
      <c r="C227" s="156" t="s">
        <v>18724</v>
      </c>
      <c r="D227" s="156" t="s">
        <v>81</v>
      </c>
      <c r="E227" s="156" t="s">
        <v>18725</v>
      </c>
      <c r="F227" s="157" t="s">
        <v>12</v>
      </c>
      <c r="H227" s="285" t="s">
        <v>19195</v>
      </c>
      <c r="I227" s="285" t="s">
        <v>6418</v>
      </c>
      <c r="J227" s="156" t="str">
        <f t="shared" si="10"/>
        <v>CopperLS MnM (ONSAN)</v>
      </c>
      <c r="K227" s="156" t="str">
        <f t="shared" si="11"/>
        <v>CopperLS MnM (ONSAN)</v>
      </c>
    </row>
    <row r="228" spans="1:11">
      <c r="A228" s="156" t="s">
        <v>18641</v>
      </c>
      <c r="B228" s="156" t="s">
        <v>18724</v>
      </c>
      <c r="C228" s="156" t="s">
        <v>18724</v>
      </c>
      <c r="D228" s="156" t="s">
        <v>81</v>
      </c>
      <c r="E228" s="156" t="s">
        <v>18725</v>
      </c>
      <c r="F228" s="157" t="s">
        <v>12</v>
      </c>
      <c r="H228" s="285" t="s">
        <v>19195</v>
      </c>
      <c r="I228" s="285" t="s">
        <v>6418</v>
      </c>
      <c r="J228" s="156" t="str">
        <f t="shared" si="10"/>
        <v>CopperLS MnM Inc.</v>
      </c>
      <c r="K228" s="156" t="str">
        <f t="shared" si="11"/>
        <v>CopperLS MnM Inc.</v>
      </c>
    </row>
    <row r="229" spans="1:11">
      <c r="A229" s="156" t="s">
        <v>18641</v>
      </c>
      <c r="B229" s="156" t="s">
        <v>18726</v>
      </c>
      <c r="C229" s="156" t="s">
        <v>12269</v>
      </c>
      <c r="D229" s="156" t="s">
        <v>60</v>
      </c>
      <c r="E229" s="156" t="s">
        <v>18727</v>
      </c>
      <c r="F229" s="157" t="s">
        <v>12</v>
      </c>
      <c r="H229" s="285" t="s">
        <v>12270</v>
      </c>
      <c r="I229" s="285" t="s">
        <v>180</v>
      </c>
      <c r="J229" s="156" t="str">
        <f t="shared" si="10"/>
        <v>CopperLuilu</v>
      </c>
      <c r="K229" s="156" t="str">
        <f t="shared" si="11"/>
        <v>CopperLuilu</v>
      </c>
    </row>
    <row r="230" spans="1:11">
      <c r="A230" s="156" t="s">
        <v>18641</v>
      </c>
      <c r="B230" s="156" t="s">
        <v>18728</v>
      </c>
      <c r="C230" s="156" t="s">
        <v>12269</v>
      </c>
      <c r="D230" s="156" t="s">
        <v>60</v>
      </c>
      <c r="E230" s="156" t="s">
        <v>18727</v>
      </c>
      <c r="F230" s="157" t="s">
        <v>12</v>
      </c>
      <c r="H230" s="285" t="s">
        <v>12270</v>
      </c>
      <c r="I230" s="285" t="s">
        <v>180</v>
      </c>
      <c r="J230" s="156" t="str">
        <f t="shared" si="10"/>
        <v>CopperLuilu (leach plant)</v>
      </c>
      <c r="K230" s="156" t="str">
        <f t="shared" si="11"/>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0"/>
        <v>CopperLUILU RESSOURCES SAS</v>
      </c>
      <c r="K231" s="156" t="str">
        <f t="shared" si="11"/>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0"/>
        <v>CopperMantos Blancos</v>
      </c>
      <c r="K232" s="156" t="str">
        <f t="shared" si="11"/>
        <v>CopperMantos Blancos</v>
      </c>
    </row>
    <row r="233" spans="1:11">
      <c r="A233" s="156" t="s">
        <v>18641</v>
      </c>
      <c r="B233" s="156" t="s">
        <v>18731</v>
      </c>
      <c r="C233" s="156" t="s">
        <v>18731</v>
      </c>
      <c r="D233" s="156" t="s">
        <v>1394</v>
      </c>
      <c r="E233" s="156" t="s">
        <v>18732</v>
      </c>
      <c r="F233" s="157" t="s">
        <v>12</v>
      </c>
      <c r="H233" t="s">
        <v>19282</v>
      </c>
      <c r="I233" s="285" t="s">
        <v>3124</v>
      </c>
      <c r="J233" s="156" t="str">
        <f t="shared" si="10"/>
        <v>CopperMantoverde</v>
      </c>
      <c r="K233" s="156" t="str">
        <f t="shared" si="11"/>
        <v>CopperMantoverde</v>
      </c>
    </row>
    <row r="234" spans="1:11">
      <c r="A234" s="156" t="s">
        <v>18641</v>
      </c>
      <c r="B234" s="156" t="s">
        <v>216</v>
      </c>
      <c r="C234" s="156" t="s">
        <v>12202</v>
      </c>
      <c r="D234" s="156" t="s">
        <v>60</v>
      </c>
      <c r="E234" s="156" t="s">
        <v>18714</v>
      </c>
      <c r="F234" s="157" t="s">
        <v>12</v>
      </c>
      <c r="H234" s="285" t="s">
        <v>62</v>
      </c>
      <c r="I234" s="285" t="s">
        <v>63</v>
      </c>
      <c r="J234" s="156" t="str">
        <f t="shared" si="10"/>
        <v>CopperMetalkol</v>
      </c>
      <c r="K234" s="156" t="str">
        <f t="shared" si="11"/>
        <v>CopperMetalkol</v>
      </c>
    </row>
    <row r="235" spans="1:11">
      <c r="A235" s="156" t="s">
        <v>18641</v>
      </c>
      <c r="B235" s="156" t="s">
        <v>18733</v>
      </c>
      <c r="C235" s="156" t="s">
        <v>18733</v>
      </c>
      <c r="D235" s="156" t="s">
        <v>277</v>
      </c>
      <c r="E235" s="156" t="s">
        <v>18734</v>
      </c>
      <c r="F235" s="157" t="s">
        <v>12</v>
      </c>
      <c r="H235" s="285" t="s">
        <v>19270</v>
      </c>
      <c r="I235" s="285" t="s">
        <v>280</v>
      </c>
      <c r="J235" s="156" t="str">
        <f t="shared" si="10"/>
        <v>CopperMetallo  (Aurubis)</v>
      </c>
      <c r="K235" s="156" t="str">
        <f t="shared" si="11"/>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0"/>
        <v>CopperMiami (SX-EW)</v>
      </c>
      <c r="K236" s="156" t="str">
        <f t="shared" si="11"/>
        <v>CopperMiami (SX-EW)</v>
      </c>
    </row>
    <row r="237" spans="1:11">
      <c r="A237" s="156" t="s">
        <v>18641</v>
      </c>
      <c r="B237" s="156" t="s">
        <v>18737</v>
      </c>
      <c r="C237" s="156" t="s">
        <v>18737</v>
      </c>
      <c r="D237" s="156" t="s">
        <v>1394</v>
      </c>
      <c r="E237" s="156" t="s">
        <v>18738</v>
      </c>
      <c r="F237" s="157" t="s">
        <v>12</v>
      </c>
      <c r="H237" s="285" t="s">
        <v>19284</v>
      </c>
      <c r="I237" s="285" t="s">
        <v>3118</v>
      </c>
      <c r="J237" s="156" t="str">
        <f t="shared" si="10"/>
        <v>CopperMichilla</v>
      </c>
      <c r="K237" s="156" t="str">
        <f t="shared" si="11"/>
        <v>CopperMichilla</v>
      </c>
    </row>
    <row r="238" spans="1:11">
      <c r="A238" s="156" t="s">
        <v>18641</v>
      </c>
      <c r="B238" s="156" t="s">
        <v>18739</v>
      </c>
      <c r="C238" s="156" t="s">
        <v>18739</v>
      </c>
      <c r="D238" s="156" t="s">
        <v>1643</v>
      </c>
      <c r="E238" s="156" t="s">
        <v>18740</v>
      </c>
      <c r="F238" s="157" t="s">
        <v>12</v>
      </c>
      <c r="H238" s="285" t="s">
        <v>19285</v>
      </c>
      <c r="I238" s="285" t="s">
        <v>8754</v>
      </c>
      <c r="J238" s="156" t="str">
        <f t="shared" si="10"/>
        <v>CopperMina Justa</v>
      </c>
      <c r="K238" s="156" t="str">
        <f t="shared" si="11"/>
        <v>CopperMina Justa</v>
      </c>
    </row>
    <row r="239" spans="1:11">
      <c r="A239" s="156" t="s">
        <v>18641</v>
      </c>
      <c r="B239" s="156" t="s">
        <v>18741</v>
      </c>
      <c r="C239" s="156" t="s">
        <v>18741</v>
      </c>
      <c r="D239" s="156" t="s">
        <v>1394</v>
      </c>
      <c r="E239" s="156" t="s">
        <v>18742</v>
      </c>
      <c r="F239" s="157" t="s">
        <v>12</v>
      </c>
      <c r="H239" s="285" t="s">
        <v>3124</v>
      </c>
      <c r="I239" s="285" t="s">
        <v>3118</v>
      </c>
      <c r="J239" s="156" t="str">
        <f t="shared" si="10"/>
        <v>CopperMinera Escondida Limitada</v>
      </c>
      <c r="K239" s="156" t="str">
        <f t="shared" si="11"/>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0"/>
        <v>CopperMMG Kinsevere SARL</v>
      </c>
      <c r="K240" s="156" t="str">
        <f t="shared" si="11"/>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0"/>
        <v>CopperMorenci</v>
      </c>
      <c r="K241" s="156" t="str">
        <f t="shared" si="11"/>
        <v>CopperMorenci</v>
      </c>
    </row>
    <row r="242" spans="1:11">
      <c r="A242" s="156" t="s">
        <v>18641</v>
      </c>
      <c r="B242" s="156" t="s">
        <v>18745</v>
      </c>
      <c r="C242" s="156" t="s">
        <v>18745</v>
      </c>
      <c r="D242" s="156" t="s">
        <v>219</v>
      </c>
      <c r="E242" s="156" t="s">
        <v>18746</v>
      </c>
      <c r="F242" s="157" t="s">
        <v>12</v>
      </c>
      <c r="H242" s="285" t="s">
        <v>19286</v>
      </c>
      <c r="I242" s="285" t="s">
        <v>2051</v>
      </c>
      <c r="J242" s="156" t="str">
        <f t="shared" si="10"/>
        <v>CopperMount Isa Mines Limited - Copper Refineries Pty Ltd (Glencore)</v>
      </c>
      <c r="K242" s="156" t="str">
        <f t="shared" si="11"/>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0"/>
        <v>CopperMutanda</v>
      </c>
      <c r="K243" s="156" t="str">
        <f t="shared" si="11"/>
        <v>CopperMutanda</v>
      </c>
    </row>
    <row r="244" spans="1:11">
      <c r="A244" s="156" t="s">
        <v>18641</v>
      </c>
      <c r="B244" s="156" t="s">
        <v>12204</v>
      </c>
      <c r="C244" s="156" t="s">
        <v>12204</v>
      </c>
      <c r="D244" s="156" t="s">
        <v>60</v>
      </c>
      <c r="E244" s="156" t="s">
        <v>18747</v>
      </c>
      <c r="F244" s="157" t="s">
        <v>12</v>
      </c>
      <c r="H244" s="285" t="s">
        <v>179</v>
      </c>
      <c r="I244" s="285" t="s">
        <v>180</v>
      </c>
      <c r="J244" s="156" t="str">
        <f t="shared" si="10"/>
        <v>CopperMutanda Mining SPRL</v>
      </c>
      <c r="K244" s="156" t="str">
        <f t="shared" si="11"/>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0"/>
        <v>CopperNadezhda Metallurgical Plant (named after B.I. Kolesnikov) of the Polar Division of PJSC MMC Norilsk Nickel</v>
      </c>
      <c r="K245" s="156" t="str">
        <f t="shared" si="11"/>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0"/>
        <v>CopperNadezhda Metallurgical Plant of MMC Norilsk Nickel's Polar Division</v>
      </c>
      <c r="K246" s="156" t="str">
        <f t="shared" si="11"/>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0"/>
        <v>CopperNKANA COPPER REFINERY - Nkana (Kitwe)</v>
      </c>
      <c r="K247" s="156" t="str">
        <f t="shared" si="11"/>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0"/>
        <v>CopperOlympic Dam</v>
      </c>
      <c r="K248" s="156" t="str">
        <f t="shared" si="11"/>
        <v>CopperOlympic Dam</v>
      </c>
    </row>
    <row r="249" spans="1:11">
      <c r="A249" s="156" t="s">
        <v>18641</v>
      </c>
      <c r="B249" s="156" t="s">
        <v>18753</v>
      </c>
      <c r="C249" s="156" t="s">
        <v>18724</v>
      </c>
      <c r="D249" s="156" t="s">
        <v>81</v>
      </c>
      <c r="E249" s="156" t="s">
        <v>18725</v>
      </c>
      <c r="F249" s="157" t="s">
        <v>12</v>
      </c>
      <c r="H249" s="285" t="s">
        <v>19195</v>
      </c>
      <c r="I249" s="285" t="s">
        <v>6418</v>
      </c>
      <c r="J249" s="156" t="str">
        <f t="shared" si="10"/>
        <v>CopperOnsan Refinery I</v>
      </c>
      <c r="K249" s="156" t="str">
        <f t="shared" si="11"/>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0"/>
        <v>CopperOnsan Refinery II</v>
      </c>
      <c r="K250" s="156" t="str">
        <f t="shared" si="11"/>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0"/>
        <v>CopperRadomiro Tomic</v>
      </c>
      <c r="K251" s="156" t="str">
        <f t="shared" si="11"/>
        <v>CopperRadomiro Tomic</v>
      </c>
    </row>
    <row r="252" spans="1:11">
      <c r="A252" s="156" t="s">
        <v>18641</v>
      </c>
      <c r="B252" s="156" t="s">
        <v>18757</v>
      </c>
      <c r="C252" s="156" t="s">
        <v>261</v>
      </c>
      <c r="D252" s="156" t="s">
        <v>60</v>
      </c>
      <c r="E252" s="156" t="s">
        <v>18758</v>
      </c>
      <c r="F252" s="157" t="s">
        <v>12</v>
      </c>
      <c r="H252" s="285" t="s">
        <v>263</v>
      </c>
      <c r="I252" s="285" t="s">
        <v>63</v>
      </c>
      <c r="J252" s="156" t="str">
        <f t="shared" si="10"/>
        <v>CopperRuashi II</v>
      </c>
      <c r="K252" s="156" t="str">
        <f t="shared" si="11"/>
        <v>CopperRuashi II</v>
      </c>
    </row>
    <row r="253" spans="1:11">
      <c r="A253" s="156" t="s">
        <v>18641</v>
      </c>
      <c r="B253" s="156" t="s">
        <v>18757</v>
      </c>
      <c r="C253" s="156" t="s">
        <v>261</v>
      </c>
      <c r="D253" s="156" t="s">
        <v>60</v>
      </c>
      <c r="E253" s="156" t="s">
        <v>18759</v>
      </c>
      <c r="F253" s="157" t="s">
        <v>12</v>
      </c>
      <c r="H253" s="285" t="s">
        <v>263</v>
      </c>
      <c r="I253" s="285" t="s">
        <v>63</v>
      </c>
      <c r="J253" s="156" t="str">
        <f t="shared" si="10"/>
        <v>CopperRuashi II</v>
      </c>
      <c r="K253" s="156" t="str">
        <f t="shared" si="11"/>
        <v>CopperRuashi II</v>
      </c>
    </row>
    <row r="254" spans="1:11">
      <c r="A254" s="156" t="s">
        <v>18641</v>
      </c>
      <c r="B254" s="156" t="s">
        <v>261</v>
      </c>
      <c r="C254" s="156" t="s">
        <v>261</v>
      </c>
      <c r="D254" s="156" t="s">
        <v>60</v>
      </c>
      <c r="E254" s="156" t="s">
        <v>18758</v>
      </c>
      <c r="F254" s="157" t="s">
        <v>12</v>
      </c>
      <c r="H254" s="285" t="s">
        <v>263</v>
      </c>
      <c r="I254" s="285" t="s">
        <v>63</v>
      </c>
      <c r="J254" s="156" t="str">
        <f t="shared" si="10"/>
        <v>CopperRuashi Mining SAS</v>
      </c>
      <c r="K254" s="156" t="str">
        <f t="shared" si="11"/>
        <v>CopperRuashi Mining SAS</v>
      </c>
    </row>
    <row r="255" spans="1:11">
      <c r="A255" s="156" t="s">
        <v>18641</v>
      </c>
      <c r="B255" s="156" t="s">
        <v>261</v>
      </c>
      <c r="C255" s="156" t="s">
        <v>261</v>
      </c>
      <c r="D255" s="156" t="s">
        <v>60</v>
      </c>
      <c r="E255" s="156" t="s">
        <v>18759</v>
      </c>
      <c r="F255" s="157" t="s">
        <v>12</v>
      </c>
      <c r="H255" s="285" t="s">
        <v>263</v>
      </c>
      <c r="I255" s="285" t="s">
        <v>63</v>
      </c>
      <c r="J255" s="156" t="str">
        <f t="shared" si="10"/>
        <v>CopperRuashi Mining SAS</v>
      </c>
      <c r="K255" s="156" t="str">
        <f t="shared" si="11"/>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0"/>
        <v>CopperRuiyilu Simple Resources Co., Ltd./ Luilu (Kolwezi)</v>
      </c>
      <c r="K256" s="156" t="str">
        <f t="shared" si="11"/>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0"/>
        <v>CopperSafford &amp; Lone Star</v>
      </c>
      <c r="K257" s="156" t="str">
        <f t="shared" si="11"/>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0"/>
        <v>CopperSaganoseki</v>
      </c>
      <c r="K258" s="156" t="str">
        <f t="shared" si="11"/>
        <v>CopperSaganoseki</v>
      </c>
    </row>
    <row r="259" spans="1:11">
      <c r="A259" s="156" t="s">
        <v>18641</v>
      </c>
      <c r="B259" s="156" t="s">
        <v>18763</v>
      </c>
      <c r="C259" s="156" t="s">
        <v>18763</v>
      </c>
      <c r="D259" s="156" t="s">
        <v>133</v>
      </c>
      <c r="E259" s="156" t="s">
        <v>18764</v>
      </c>
      <c r="F259" s="157" t="s">
        <v>12</v>
      </c>
      <c r="H259" s="285" t="s">
        <v>19196</v>
      </c>
      <c r="I259" s="285" t="s">
        <v>6108</v>
      </c>
      <c r="J259" s="156" t="str">
        <f t="shared" si="10"/>
        <v>CopperSaganoseki Smelter &amp; Refinery</v>
      </c>
      <c r="K259" s="156" t="str">
        <f t="shared" si="11"/>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0"/>
        <v>CopperSalvador</v>
      </c>
      <c r="K260" s="156" t="str">
        <f t="shared" si="11"/>
        <v>CopperSalvador</v>
      </c>
    </row>
    <row r="261" spans="1:11">
      <c r="A261" s="156" t="s">
        <v>18641</v>
      </c>
      <c r="B261" s="156" t="s">
        <v>18767</v>
      </c>
      <c r="C261" s="156" t="s">
        <v>18767</v>
      </c>
      <c r="D261" s="156" t="s">
        <v>310</v>
      </c>
      <c r="E261" s="156" t="s">
        <v>18768</v>
      </c>
      <c r="F261" s="157" t="s">
        <v>12</v>
      </c>
      <c r="H261" s="285" t="s">
        <v>19291</v>
      </c>
      <c r="I261" s="285" t="s">
        <v>11551</v>
      </c>
      <c r="J261" s="156" t="str">
        <f t="shared" si="10"/>
        <v>CopperSierrita</v>
      </c>
      <c r="K261" s="156" t="str">
        <f t="shared" si="11"/>
        <v>CopperSierrita</v>
      </c>
    </row>
    <row r="262" spans="1:11">
      <c r="A262" s="156" t="s">
        <v>18641</v>
      </c>
      <c r="B262" s="156" t="s">
        <v>12284</v>
      </c>
      <c r="C262" s="156" t="s">
        <v>12269</v>
      </c>
      <c r="D262" s="156" t="s">
        <v>60</v>
      </c>
      <c r="E262" s="156" t="s">
        <v>18727</v>
      </c>
      <c r="F262" s="157" t="s">
        <v>12</v>
      </c>
      <c r="H262" s="285" t="s">
        <v>12270</v>
      </c>
      <c r="I262" s="285" t="s">
        <v>180</v>
      </c>
      <c r="J262" s="156" t="str">
        <f t="shared" si="10"/>
        <v>CopperSimple Resources Co., Ltd.</v>
      </c>
      <c r="K262" s="156" t="str">
        <f t="shared" si="11"/>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0"/>
        <v>CopperSociedad Minera Cerro Verde S.A.A.</v>
      </c>
      <c r="K263" s="156" t="str">
        <f t="shared" si="11"/>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0"/>
        <v>CopperSOCIETE MINIERE DU KATANGA (Lupoto Plant)</v>
      </c>
      <c r="K264" s="156" t="str">
        <f t="shared" si="11"/>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0"/>
        <v>CopperSociete pour le Traitment du Terril de Lubumbashi (STL)</v>
      </c>
      <c r="K265" s="156" t="str">
        <f t="shared" si="11"/>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0"/>
        <v>CopperTenke Fungurume</v>
      </c>
      <c r="K266" s="156" t="str">
        <f t="shared" si="11"/>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0"/>
        <v>CopperTenke Fungurume Mining SA</v>
      </c>
      <c r="K267" s="156" t="str">
        <f t="shared" si="11"/>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0"/>
        <v>CopperToyo</v>
      </c>
      <c r="K268" s="156" t="str">
        <f t="shared" si="11"/>
        <v>CopperToyo</v>
      </c>
    </row>
    <row r="269" spans="1:11">
      <c r="A269" s="156" t="s">
        <v>18641</v>
      </c>
      <c r="B269" s="156" t="s">
        <v>18773</v>
      </c>
      <c r="C269" s="156" t="s">
        <v>18773</v>
      </c>
      <c r="D269" s="156" t="s">
        <v>133</v>
      </c>
      <c r="E269" s="156" t="s">
        <v>18774</v>
      </c>
      <c r="F269" s="157" t="s">
        <v>12</v>
      </c>
      <c r="H269" s="285" t="s">
        <v>19197</v>
      </c>
      <c r="I269" s="285" t="s">
        <v>241</v>
      </c>
      <c r="J269" s="156" t="str">
        <f t="shared" si="10"/>
        <v>CopperToyo Smelter &amp; Refinery, Sumitomo Metal Mining</v>
      </c>
      <c r="K269" s="156" t="str">
        <f t="shared" si="11"/>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0"/>
        <v>CopperTyrone Leach</v>
      </c>
      <c r="K270" s="156" t="str">
        <f t="shared" si="11"/>
        <v>CopperTyrone Leach</v>
      </c>
    </row>
    <row r="271" spans="1:11">
      <c r="A271" s="156" t="s">
        <v>18641</v>
      </c>
      <c r="B271" s="156" t="s">
        <v>18777</v>
      </c>
      <c r="C271" s="156" t="s">
        <v>18777</v>
      </c>
      <c r="D271" s="156" t="s">
        <v>95</v>
      </c>
      <c r="E271" s="156" t="s">
        <v>18778</v>
      </c>
      <c r="F271" s="157" t="s">
        <v>12</v>
      </c>
      <c r="H271" s="285" t="s">
        <v>19293</v>
      </c>
      <c r="I271" s="285" t="s">
        <v>98</v>
      </c>
      <c r="J271" s="156" t="str">
        <f t="shared" si="10"/>
        <v>CopperVale Copper Cliff Nickel Refinery</v>
      </c>
      <c r="K271" s="156" t="str">
        <f t="shared" si="11"/>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0"/>
        <v>CopperVedanta Limited - Sterlite Copper</v>
      </c>
      <c r="K272" s="156" t="str">
        <f t="shared" si="11"/>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0"/>
        <v>CopperVedanta Limited-Sterlite Copper</v>
      </c>
      <c r="K273" s="156" t="str">
        <f t="shared" si="11"/>
        <v>CopperVedanta Limited-Sterlite Copper</v>
      </c>
    </row>
    <row r="274" spans="1:11">
      <c r="A274" s="156" t="s">
        <v>18641</v>
      </c>
      <c r="B274" s="156" t="s">
        <v>308</v>
      </c>
      <c r="J274" s="156" t="str">
        <f t="shared" si="10"/>
        <v>CopperSmelter not listed</v>
      </c>
      <c r="K274" s="156" t="str">
        <f t="shared" si="11"/>
        <v>CopperSmelter not listed</v>
      </c>
    </row>
    <row r="275" spans="1:11">
      <c r="A275" s="156" t="s">
        <v>18641</v>
      </c>
      <c r="B275" s="156" t="s">
        <v>45</v>
      </c>
      <c r="C275" s="156" t="s">
        <v>26</v>
      </c>
      <c r="J275" s="156" t="str">
        <f t="shared" si="10"/>
        <v>CopperSmelter not yet identified</v>
      </c>
      <c r="K275" s="156" t="str">
        <f t="shared" si="11"/>
        <v>CopperSmelter not yet identified</v>
      </c>
    </row>
    <row r="276" spans="1:11">
      <c r="A276" s="156" t="s">
        <v>18643</v>
      </c>
      <c r="B276" s="156" t="s">
        <v>308</v>
      </c>
      <c r="J276" s="156" t="str">
        <f t="shared" ref="J276:J339" si="12">A276&amp;B276</f>
        <v>GraphiteSmelter not listed</v>
      </c>
      <c r="K276" s="156" t="str">
        <f t="shared" ref="K276:K339" si="13">A276&amp;B276</f>
        <v>GraphiteSmelter not listed</v>
      </c>
    </row>
    <row r="277" spans="1:11">
      <c r="A277" s="156" t="s">
        <v>18643</v>
      </c>
      <c r="B277" s="156" t="s">
        <v>45</v>
      </c>
      <c r="C277" s="156" t="s">
        <v>26</v>
      </c>
      <c r="J277" s="156" t="str">
        <f t="shared" si="12"/>
        <v>GraphiteSmelter not yet identified</v>
      </c>
      <c r="K277" s="156" t="str">
        <f t="shared" si="13"/>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2"/>
        <v>LithiumAbazhou Gaoyuan Lithium Battery Material Co., Ltd.</v>
      </c>
      <c r="K278" s="156" t="str">
        <f t="shared" si="13"/>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2"/>
        <v>LithiumAbazhou Gaoyuan Lithium Electric Material Co., Ltd.</v>
      </c>
      <c r="K279" s="156" t="str">
        <f t="shared" si="13"/>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2"/>
        <v>LithiumAlbemarle - Langelsheim Site</v>
      </c>
      <c r="K280" s="156" t="str">
        <f t="shared" si="13"/>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2"/>
        <v>LithiumAlbemarle - Silver Peak Site</v>
      </c>
      <c r="K281" s="156" t="str">
        <f t="shared" si="13"/>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2"/>
        <v>LithiumAlbemarle (La Negra)</v>
      </c>
      <c r="K282" s="156" t="str">
        <f t="shared" si="13"/>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2"/>
        <v>LithiumAlbemarle Sichuan New Material Co. Ltd. (Meishan)</v>
      </c>
      <c r="K283" s="156" t="str">
        <f t="shared" si="13"/>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2"/>
        <v>LithiumArcadium Lithium (Bessemer City)</v>
      </c>
      <c r="K284" s="156" t="str">
        <f t="shared" si="13"/>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2"/>
        <v>LithiumArcadium Lithium (Fenix)</v>
      </c>
      <c r="K285" s="156" t="str">
        <f t="shared" si="13"/>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2"/>
        <v>LithiumAttero Recycling Pvt Ltd</v>
      </c>
      <c r="K286" s="156" t="str">
        <f t="shared" si="13"/>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2"/>
        <v>LithiumCauchari-Olaroz (Exar)</v>
      </c>
      <c r="K287" s="156" t="str">
        <f t="shared" si="13"/>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2"/>
        <v>LithiumChengdu Youngy Lithium Technology Co., Ltd</v>
      </c>
      <c r="K288" s="156" t="str">
        <f t="shared" si="13"/>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2"/>
        <v>LithiumChiZhou CN New Materials and Technology Co., Ltd.</v>
      </c>
      <c r="K289" s="156" t="str">
        <f t="shared" si="13"/>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2"/>
        <v>LithiumGanzhou Miracle Lithium Industrial Co., Ltd.</v>
      </c>
      <c r="K290" s="156" t="str">
        <f t="shared" si="13"/>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2"/>
        <v>LithiumGeneral Lithium</v>
      </c>
      <c r="K291" s="156" t="str">
        <f t="shared" si="13"/>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2"/>
        <v>LithiumGeneral Lithium Corporation</v>
      </c>
      <c r="K292" s="156" t="str">
        <f t="shared" si="13"/>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2"/>
        <v>LithiumGreenbushes Lithium Operation</v>
      </c>
      <c r="K293" s="156" t="str">
        <f t="shared" si="13"/>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2"/>
        <v>LithiumGuizhou Red Star Electronic Material Co., Ltd.</v>
      </c>
      <c r="K294" s="156" t="str">
        <f t="shared" si="13"/>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2"/>
        <v>LithiumGuizhou Redstar Development Dalong Manganese Industry Co., Ltd.</v>
      </c>
      <c r="K295" s="156" t="str">
        <f t="shared" si="13"/>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2"/>
        <v>LithiumHunan Brunp Recycling Technology Co., Ltd.</v>
      </c>
      <c r="K296" s="156" t="str">
        <f t="shared" si="13"/>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2"/>
        <v>LithiumHunan Wuchuang Cycle Technology Co., LTD</v>
      </c>
      <c r="K297" s="156" t="str">
        <f t="shared" si="13"/>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2"/>
        <v>LithiumHunan Wuchuang Recycling Technology Co., Ltd.</v>
      </c>
      <c r="K298" s="156" t="str">
        <f t="shared" si="13"/>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2"/>
        <v>LithiumHunan Yongshan Lithium Co., Ltd.</v>
      </c>
      <c r="K299" s="156" t="str">
        <f t="shared" si="13"/>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2"/>
        <v>LithiumJiangsu Baozong &amp; Baoda Pharmachem Co. Ltd.</v>
      </c>
      <c r="K300" s="156" t="str">
        <f t="shared" si="13"/>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2"/>
        <v>LithiumJiangxi Ganfeng Lithium Co., Ltd.</v>
      </c>
      <c r="K301" s="156" t="str">
        <f t="shared" si="13"/>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2"/>
        <v>LithiumJiangxi Nanshi Lithium Power New Materials Co., Ltd.</v>
      </c>
      <c r="K302" s="156" t="str">
        <f t="shared" si="13"/>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2"/>
        <v>LithiumJiangxi Rui da Xinnengyuan Technology Co., Ltd.</v>
      </c>
      <c r="K303" s="156" t="str">
        <f t="shared" si="13"/>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2"/>
        <v>LithiumJiangxi Ruida New Energy Technology Co., Ltd.</v>
      </c>
      <c r="K304" s="156" t="str">
        <f t="shared" si="13"/>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2"/>
        <v>LithiumJingmen GEM Co., Ltd.</v>
      </c>
      <c r="K305" s="156" t="str">
        <f t="shared" si="13"/>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2"/>
        <v>LithiumKemerton</v>
      </c>
      <c r="K306" s="156" t="str">
        <f t="shared" si="13"/>
        <v>LithiumKemerton</v>
      </c>
    </row>
    <row r="307" spans="1:11">
      <c r="A307" s="156" t="s">
        <v>18644</v>
      </c>
      <c r="B307" s="156" t="s">
        <v>18828</v>
      </c>
      <c r="C307" s="156" t="s">
        <v>18828</v>
      </c>
      <c r="D307" s="156" t="s">
        <v>310</v>
      </c>
      <c r="E307" s="156" t="s">
        <v>18829</v>
      </c>
      <c r="F307" s="157" t="s">
        <v>12</v>
      </c>
      <c r="H307" s="373" t="s">
        <v>331</v>
      </c>
      <c r="I307" s="373" t="s">
        <v>332</v>
      </c>
      <c r="J307" s="156" t="str">
        <f t="shared" si="12"/>
        <v>LithiumKings Mountain Lithium Plant</v>
      </c>
      <c r="K307" s="156" t="str">
        <f t="shared" si="13"/>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2"/>
        <v>LithiumLa Negra Chemical Plant</v>
      </c>
      <c r="K308" s="156" t="str">
        <f t="shared" si="13"/>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2"/>
        <v>LithiumLa Negra Lithium Carbonate Plant</v>
      </c>
      <c r="K309" s="156" t="str">
        <f t="shared" si="13"/>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2"/>
        <v>LithiumLianhe Chemical Technology(Linhai) Co.,Ltd</v>
      </c>
      <c r="K310" s="156" t="str">
        <f t="shared" si="13"/>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2"/>
        <v>LithiumLivent (Bessemer City)</v>
      </c>
      <c r="K311" s="156" t="str">
        <f t="shared" si="13"/>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2"/>
        <v>LithiumLivent (Fenix)</v>
      </c>
      <c r="K312" s="156" t="str">
        <f t="shared" si="13"/>
        <v>LithiumLivent (Fenix)</v>
      </c>
    </row>
    <row r="313" spans="1:11">
      <c r="A313" s="156" t="s">
        <v>18644</v>
      </c>
      <c r="B313" s="156" t="s">
        <v>18832</v>
      </c>
      <c r="C313" s="156" t="s">
        <v>18791</v>
      </c>
      <c r="D313" s="156" t="s">
        <v>310</v>
      </c>
      <c r="E313" s="156" t="s">
        <v>18792</v>
      </c>
      <c r="F313" s="157" t="s">
        <v>12</v>
      </c>
      <c r="H313" s="156" t="s">
        <v>19295</v>
      </c>
      <c r="I313" s="156" t="s">
        <v>332</v>
      </c>
      <c r="J313" s="156" t="str">
        <f t="shared" si="12"/>
        <v>LithiumLivent Corporation (Bessemer City)</v>
      </c>
      <c r="K313" s="156" t="str">
        <f t="shared" si="13"/>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2"/>
        <v>LithiumLivent Corporation (Fenix)</v>
      </c>
      <c r="K314" s="156" t="str">
        <f t="shared" si="13"/>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2"/>
        <v>LithiumLongnan Ruihong Technology Co., Ltd.</v>
      </c>
      <c r="K315" s="156" t="str">
        <f t="shared" si="13"/>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2"/>
        <v>LithiumMinera Exar (Ganfeng Lithium-Lithium Americas)</v>
      </c>
      <c r="K316" s="156" t="str">
        <f t="shared" si="13"/>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2"/>
        <v>LithiumMinera Exar S.A.</v>
      </c>
      <c r="K317" s="156" t="str">
        <f t="shared" si="13"/>
        <v>LithiumMinera Exar S.A.</v>
      </c>
    </row>
    <row r="318" spans="1:11">
      <c r="A318" s="156" t="s">
        <v>18644</v>
      </c>
      <c r="B318" s="156" t="s">
        <v>18837</v>
      </c>
      <c r="C318" s="156" t="s">
        <v>18837</v>
      </c>
      <c r="D318" s="156" t="s">
        <v>65</v>
      </c>
      <c r="E318" s="156" t="s">
        <v>18838</v>
      </c>
      <c r="F318" s="157" t="s">
        <v>12</v>
      </c>
      <c r="H318" s="156" t="s">
        <v>105</v>
      </c>
      <c r="I318" s="156" t="s">
        <v>106</v>
      </c>
      <c r="J318" s="156" t="str">
        <f t="shared" si="12"/>
        <v>LithiumNingdu Ganfeng Lithium Co., Ltd.</v>
      </c>
      <c r="K318" s="156" t="str">
        <f t="shared" si="13"/>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2"/>
        <v>LithiumPT. ChengTok Lithium Indonesia</v>
      </c>
      <c r="K319" s="156" t="str">
        <f t="shared" si="13"/>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2"/>
        <v>LithiumQinghai Dongtai Jinear Lithium Resources Co., Ltd.</v>
      </c>
      <c r="K320" s="156" t="str">
        <f t="shared" si="13"/>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2"/>
        <v>LithiumQinghai Jinaier Lithium Resources Co., Ltd.</v>
      </c>
      <c r="K321" s="156" t="str">
        <f t="shared" si="13"/>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2"/>
        <v>LithiumQinzhou</v>
      </c>
      <c r="K322" s="156" t="str">
        <f t="shared" si="13"/>
        <v>LithiumQinzhou</v>
      </c>
    </row>
    <row r="323" spans="1:11">
      <c r="A323" s="156" t="s">
        <v>18644</v>
      </c>
      <c r="B323" s="156" t="s">
        <v>18844</v>
      </c>
      <c r="C323" s="156" t="s">
        <v>18844</v>
      </c>
      <c r="D323" s="156" t="s">
        <v>65</v>
      </c>
      <c r="E323" s="156" t="s">
        <v>18845</v>
      </c>
      <c r="F323" s="157" t="s">
        <v>12</v>
      </c>
      <c r="H323" s="156" t="s">
        <v>18843</v>
      </c>
      <c r="I323" s="156" t="s">
        <v>126</v>
      </c>
      <c r="J323" s="156" t="str">
        <f t="shared" si="12"/>
        <v>LithiumQinzhou Lithium</v>
      </c>
      <c r="K323" s="156" t="str">
        <f t="shared" si="13"/>
        <v>LithiumQinzhou Lithium</v>
      </c>
    </row>
    <row r="324" spans="1:11">
      <c r="A324" s="156" t="s">
        <v>18644</v>
      </c>
      <c r="B324" s="156" t="s">
        <v>18846</v>
      </c>
      <c r="C324" s="156" t="s">
        <v>18846</v>
      </c>
      <c r="D324" s="156" t="s">
        <v>65</v>
      </c>
      <c r="E324" s="156" t="s">
        <v>18847</v>
      </c>
      <c r="F324" s="157" t="s">
        <v>12</v>
      </c>
      <c r="H324" s="156" t="s">
        <v>105</v>
      </c>
      <c r="I324" s="156" t="s">
        <v>106</v>
      </c>
      <c r="J324" s="156" t="str">
        <f t="shared" si="12"/>
        <v>LithiumQuannan Ruilong Technology Co., Ltd.</v>
      </c>
      <c r="K324" s="156" t="str">
        <f t="shared" si="13"/>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2"/>
        <v>LithiumSichuan CATH Co., Ltd</v>
      </c>
      <c r="K325" s="156" t="str">
        <f t="shared" si="13"/>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2"/>
        <v>LithiumSichuan Siterui Lithium Industry Co., Ltd.</v>
      </c>
      <c r="K326" s="156" t="str">
        <f t="shared" si="13"/>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2"/>
        <v>LithiumSichuan Zhiyuan Lithium Industries Co., Ltd</v>
      </c>
      <c r="K327" s="156" t="str">
        <f t="shared" si="13"/>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2"/>
        <v>LithiumSociedad Quimica y Minera/SQM Lithium (Salar Del Carmen Plant)</v>
      </c>
      <c r="K328" s="156" t="str">
        <f t="shared" si="13"/>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2"/>
        <v>LithiumSQM Salar S.A.</v>
      </c>
      <c r="K329" s="156" t="str">
        <f t="shared" si="13"/>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2"/>
        <v>LithiumSQM Salar S.A. (Del Carmen Plant)</v>
      </c>
      <c r="K330" s="156" t="str">
        <f t="shared" si="13"/>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2"/>
        <v>LithiumSuining Chengxi Lithium Industries Inc.</v>
      </c>
      <c r="K331" s="156" t="str">
        <f t="shared" si="13"/>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2"/>
        <v>LithiumTianqi</v>
      </c>
      <c r="K332" s="156" t="str">
        <f t="shared" si="13"/>
        <v>LithiumTianqi</v>
      </c>
    </row>
    <row r="333" spans="1:11">
      <c r="A333" s="156" t="s">
        <v>18644</v>
      </c>
      <c r="B333" s="156" t="s">
        <v>18861</v>
      </c>
      <c r="C333" s="156" t="s">
        <v>18861</v>
      </c>
      <c r="D333" s="156" t="s">
        <v>65</v>
      </c>
      <c r="E333" s="156" t="s">
        <v>18862</v>
      </c>
      <c r="F333" s="157" t="s">
        <v>12</v>
      </c>
      <c r="H333" s="156" t="s">
        <v>19215</v>
      </c>
      <c r="I333" s="156" t="s">
        <v>3190</v>
      </c>
      <c r="J333" s="156" t="str">
        <f t="shared" si="12"/>
        <v>LithiumTianqi Lithium (Shehong) Co., Ltd.</v>
      </c>
      <c r="K333" s="156" t="str">
        <f t="shared" si="13"/>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2"/>
        <v>LithiumWodgina</v>
      </c>
      <c r="K334" s="156" t="str">
        <f t="shared" si="13"/>
        <v>LithiumWodgina</v>
      </c>
    </row>
    <row r="335" spans="1:11">
      <c r="A335" s="156" t="s">
        <v>18644</v>
      </c>
      <c r="B335" s="156" t="s">
        <v>18863</v>
      </c>
      <c r="C335" s="156" t="s">
        <v>19248</v>
      </c>
      <c r="D335" s="156" t="s">
        <v>219</v>
      </c>
      <c r="E335" s="156" t="s">
        <v>19249</v>
      </c>
      <c r="F335" s="157" t="s">
        <v>12</v>
      </c>
      <c r="H335" s="373" t="s">
        <v>18863</v>
      </c>
      <c r="I335" s="373" t="s">
        <v>222</v>
      </c>
      <c r="J335" s="156" t="str">
        <f t="shared" si="12"/>
        <v>LithiumWodgina</v>
      </c>
      <c r="K335" s="156" t="str">
        <f t="shared" si="13"/>
        <v>LithiumWodgina</v>
      </c>
    </row>
    <row r="336" spans="1:11">
      <c r="A336" s="156" t="s">
        <v>18644</v>
      </c>
      <c r="B336" s="156" t="s">
        <v>19248</v>
      </c>
      <c r="C336" s="156" t="s">
        <v>19248</v>
      </c>
      <c r="D336" s="156" t="s">
        <v>219</v>
      </c>
      <c r="E336" s="156" t="s">
        <v>19249</v>
      </c>
      <c r="F336" s="157" t="s">
        <v>12</v>
      </c>
      <c r="H336" s="373" t="s">
        <v>18863</v>
      </c>
      <c r="I336" s="373" t="s">
        <v>222</v>
      </c>
      <c r="J336" s="156" t="str">
        <f t="shared" si="12"/>
        <v>LithiumWodgina Lithium Mine</v>
      </c>
      <c r="K336" s="156" t="str">
        <f t="shared" si="13"/>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2"/>
        <v>LithiumXinyu</v>
      </c>
      <c r="K337" s="156" t="str">
        <f t="shared" si="13"/>
        <v>LithiumXinyu</v>
      </c>
    </row>
    <row r="338" spans="1:11">
      <c r="A338" s="156" t="s">
        <v>18644</v>
      </c>
      <c r="B338" s="156" t="s">
        <v>18867</v>
      </c>
      <c r="C338" s="156" t="s">
        <v>19202</v>
      </c>
      <c r="D338" s="156" t="s">
        <v>65</v>
      </c>
      <c r="E338" s="156" t="s">
        <v>18868</v>
      </c>
      <c r="F338" s="157" t="s">
        <v>12</v>
      </c>
      <c r="H338" s="156" t="s">
        <v>19216</v>
      </c>
      <c r="I338" s="156" t="s">
        <v>3190</v>
      </c>
      <c r="J338" s="156" t="str">
        <f t="shared" si="12"/>
        <v>LithiumYahua</v>
      </c>
      <c r="K338" s="156" t="str">
        <f t="shared" si="13"/>
        <v>LithiumYahua</v>
      </c>
    </row>
    <row r="339" spans="1:11">
      <c r="A339" s="156" t="s">
        <v>18644</v>
      </c>
      <c r="B339" s="156" t="s">
        <v>19202</v>
      </c>
      <c r="C339" s="156" t="s">
        <v>19202</v>
      </c>
      <c r="D339" s="156" t="s">
        <v>65</v>
      </c>
      <c r="E339" s="156" t="s">
        <v>18868</v>
      </c>
      <c r="F339" s="157" t="s">
        <v>12</v>
      </c>
      <c r="H339" s="156" t="s">
        <v>19216</v>
      </c>
      <c r="I339" s="156" t="s">
        <v>3190</v>
      </c>
      <c r="J339" s="156" t="str">
        <f t="shared" si="12"/>
        <v>LithiumYahua Lithium Industry (Ya’an) Co., Ltd.</v>
      </c>
      <c r="K339" s="156" t="str">
        <f t="shared" si="13"/>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4">A340&amp;B340</f>
        <v>LithiumYibin Tianyi Lithium Industry Co., Ltd.</v>
      </c>
      <c r="K340" s="156" t="str">
        <f t="shared" ref="K340:K403" si="15">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4"/>
        <v>LithiumZhejiang New Era Zhongneng Technology Co., Ltd.</v>
      </c>
      <c r="K341" s="156" t="str">
        <f t="shared" si="15"/>
        <v>LithiumZhejiang New Era Zhongneng Technology Co., Ltd.</v>
      </c>
    </row>
    <row r="342" spans="1:11">
      <c r="A342" s="156" t="s">
        <v>18644</v>
      </c>
      <c r="B342" s="156" t="s">
        <v>308</v>
      </c>
      <c r="J342" s="156" t="str">
        <f t="shared" si="14"/>
        <v>LithiumSmelter not listed</v>
      </c>
      <c r="K342" s="156" t="str">
        <f t="shared" si="15"/>
        <v>LithiumSmelter not listed</v>
      </c>
    </row>
    <row r="343" spans="1:11">
      <c r="A343" s="156" t="s">
        <v>18644</v>
      </c>
      <c r="B343" s="156" t="s">
        <v>45</v>
      </c>
      <c r="C343" s="156" t="s">
        <v>26</v>
      </c>
      <c r="J343" s="156" t="str">
        <f t="shared" si="14"/>
        <v>LithiumSmelter not yet identified</v>
      </c>
      <c r="K343" s="156" t="str">
        <f t="shared" si="15"/>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4"/>
        <v>MicaArctic Minerals, LLC</v>
      </c>
      <c r="K344" s="156" t="str">
        <f t="shared" si="15"/>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4"/>
        <v>MicaBaotou Fuguang Trading Co., Ltd. Guyang Branch</v>
      </c>
      <c r="K345" s="156" t="str">
        <f t="shared" si="15"/>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4"/>
        <v>MicaCaolines de Vimianzo, SAU ( aka CAVISA)</v>
      </c>
      <c r="K346" s="156" t="str">
        <f t="shared" si="15"/>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4"/>
        <v>MicaDARUKA INTERNATIONAL</v>
      </c>
      <c r="K347" s="156" t="str">
        <f t="shared" si="15"/>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4"/>
        <v>MicaDARUKA MINCHEM PVT.LTD</v>
      </c>
      <c r="K348" s="156" t="str">
        <f t="shared" si="15"/>
        <v>MicaDARUKA MINCHEM PVT.LTD</v>
      </c>
    </row>
    <row r="349" spans="1:11">
      <c r="A349" s="156" t="s">
        <v>41</v>
      </c>
      <c r="B349" s="156" t="s">
        <v>318</v>
      </c>
      <c r="C349" s="156" t="s">
        <v>318</v>
      </c>
      <c r="D349" s="156" t="s">
        <v>315</v>
      </c>
      <c r="E349" s="156" t="s">
        <v>319</v>
      </c>
      <c r="F349" s="157" t="s">
        <v>12</v>
      </c>
      <c r="H349" s="156" t="s">
        <v>320</v>
      </c>
      <c r="I349" s="156" t="s">
        <v>12227</v>
      </c>
      <c r="J349" s="156" t="str">
        <f t="shared" si="14"/>
        <v>MicaDARUKA MINERALS</v>
      </c>
      <c r="K349" s="156" t="str">
        <f t="shared" si="15"/>
        <v>MicaDARUKA MINERALS</v>
      </c>
    </row>
    <row r="350" spans="1:11">
      <c r="A350" s="156" t="s">
        <v>41</v>
      </c>
      <c r="B350" s="156" t="s">
        <v>321</v>
      </c>
      <c r="C350" s="156" t="s">
        <v>321</v>
      </c>
      <c r="D350" s="156" t="s">
        <v>315</v>
      </c>
      <c r="E350" s="156" t="s">
        <v>322</v>
      </c>
      <c r="F350" s="157" t="s">
        <v>12</v>
      </c>
      <c r="H350" s="156" t="s">
        <v>323</v>
      </c>
      <c r="I350" s="156" t="s">
        <v>324</v>
      </c>
      <c r="J350" s="156" t="str">
        <f t="shared" si="14"/>
        <v>MicaG. K. INTERNATIONAL</v>
      </c>
      <c r="K350" s="156" t="str">
        <f t="shared" si="15"/>
        <v>MicaG. K. INTERNATIONAL</v>
      </c>
    </row>
    <row r="351" spans="1:11">
      <c r="A351" s="156" t="s">
        <v>41</v>
      </c>
      <c r="B351" s="156" t="s">
        <v>12071</v>
      </c>
      <c r="C351" s="156" t="s">
        <v>12071</v>
      </c>
      <c r="D351" s="156" t="s">
        <v>65</v>
      </c>
      <c r="E351" s="156" t="s">
        <v>12070</v>
      </c>
      <c r="F351" s="157" t="s">
        <v>12</v>
      </c>
      <c r="H351" s="156" t="s">
        <v>12072</v>
      </c>
      <c r="I351" s="156" t="s">
        <v>93</v>
      </c>
      <c r="J351" s="156" t="str">
        <f t="shared" si="14"/>
        <v>MicaHEBEI LINGSHOU COUNTY ZHONGKE MINERAL POWDER CO., LTD.</v>
      </c>
      <c r="K351" s="156" t="str">
        <f t="shared" si="15"/>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4"/>
        <v>MicaHunan Rongtai New Material Co., Ltd.</v>
      </c>
      <c r="K352" s="156" t="str">
        <f t="shared" si="15"/>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4"/>
        <v>MicaImerys Canada, Inc.</v>
      </c>
      <c r="K353" s="156" t="str">
        <f t="shared" si="15"/>
        <v>MicaImerys Canada, Inc.</v>
      </c>
    </row>
    <row r="354" spans="1:11">
      <c r="A354" s="156" t="s">
        <v>41</v>
      </c>
      <c r="B354" s="156" t="s">
        <v>329</v>
      </c>
      <c r="C354" s="156" t="s">
        <v>329</v>
      </c>
      <c r="D354" s="156" t="s">
        <v>310</v>
      </c>
      <c r="E354" s="156" t="s">
        <v>330</v>
      </c>
      <c r="F354" s="157" t="s">
        <v>12</v>
      </c>
      <c r="H354" s="156" t="s">
        <v>331</v>
      </c>
      <c r="I354" s="156" t="s">
        <v>332</v>
      </c>
      <c r="J354" s="156" t="str">
        <f t="shared" si="14"/>
        <v>MicaImerys Mica Kings Mountain, Inc.</v>
      </c>
      <c r="K354" s="156" t="str">
        <f t="shared" si="15"/>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4"/>
        <v>MicaJSC “Sludyanaya Fabrika”</v>
      </c>
      <c r="K355" s="156" t="str">
        <f t="shared" si="15"/>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4"/>
        <v>MicaKehui Mica Co., Ltd.</v>
      </c>
      <c r="K356" s="156" t="str">
        <f t="shared" si="15"/>
        <v>MicaKehui Mica Co., Ltd.</v>
      </c>
    </row>
    <row r="357" spans="1:11">
      <c r="A357" s="156" t="s">
        <v>41</v>
      </c>
      <c r="B357" s="156" t="s">
        <v>337</v>
      </c>
      <c r="C357" s="156" t="s">
        <v>337</v>
      </c>
      <c r="D357" s="156" t="s">
        <v>315</v>
      </c>
      <c r="E357" s="156" t="s">
        <v>338</v>
      </c>
      <c r="F357" s="157" t="s">
        <v>12</v>
      </c>
      <c r="H357" s="156" t="s">
        <v>320</v>
      </c>
      <c r="I357" s="156" t="s">
        <v>12227</v>
      </c>
      <c r="J357" s="156" t="str">
        <f t="shared" si="14"/>
        <v>MicaLAXIM MINERALS CORPORATION</v>
      </c>
      <c r="K357" s="156" t="str">
        <f t="shared" si="15"/>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4"/>
        <v>MicaLingshou Huajing Mica Co., Ltd.</v>
      </c>
      <c r="K358" s="156" t="str">
        <f t="shared" si="15"/>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4"/>
        <v>MicaLKAB Minerals Oy</v>
      </c>
      <c r="K359" s="156" t="str">
        <f t="shared" si="15"/>
        <v>MicaLKAB Minerals Oy</v>
      </c>
    </row>
    <row r="360" spans="1:11">
      <c r="A360" s="156" t="s">
        <v>41</v>
      </c>
      <c r="B360" s="156" t="s">
        <v>12077</v>
      </c>
      <c r="C360" s="156" t="s">
        <v>12077</v>
      </c>
      <c r="D360" s="156" t="s">
        <v>65</v>
      </c>
      <c r="E360" s="156" t="s">
        <v>12076</v>
      </c>
      <c r="F360" s="157" t="s">
        <v>12</v>
      </c>
      <c r="H360" s="156" t="s">
        <v>12078</v>
      </c>
      <c r="I360" s="156" t="s">
        <v>122</v>
      </c>
      <c r="J360" s="156" t="str">
        <f t="shared" si="14"/>
        <v>MicaMica Electrical Material (Luhe) Co., Ltd.</v>
      </c>
      <c r="K360" s="156" t="str">
        <f t="shared" si="15"/>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4"/>
        <v>MicaMinerals i Derivats, S.A.</v>
      </c>
      <c r="K361" s="156" t="str">
        <f t="shared" si="15"/>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4"/>
        <v>MicaMK Import Export</v>
      </c>
      <c r="K362" s="156" t="str">
        <f t="shared" si="15"/>
        <v>MicaMK Import Export</v>
      </c>
    </row>
    <row r="363" spans="1:11">
      <c r="A363" s="156" t="s">
        <v>41</v>
      </c>
      <c r="B363" s="156" t="s">
        <v>339</v>
      </c>
      <c r="C363" s="156" t="s">
        <v>340</v>
      </c>
      <c r="D363" s="156" t="s">
        <v>315</v>
      </c>
      <c r="E363" s="156" t="s">
        <v>341</v>
      </c>
      <c r="F363" s="157" t="s">
        <v>12</v>
      </c>
      <c r="H363" s="156" t="s">
        <v>320</v>
      </c>
      <c r="I363" s="156" t="s">
        <v>12227</v>
      </c>
      <c r="J363" s="156" t="str">
        <f t="shared" si="14"/>
        <v>MicaMODI MICA ENTERPRISES</v>
      </c>
      <c r="K363" s="156" t="str">
        <f t="shared" si="15"/>
        <v>MicaMODI MICA ENTERPRISES</v>
      </c>
    </row>
    <row r="364" spans="1:11">
      <c r="A364" s="156" t="s">
        <v>41</v>
      </c>
      <c r="B364" s="156" t="s">
        <v>342</v>
      </c>
      <c r="C364" s="156" t="s">
        <v>342</v>
      </c>
      <c r="D364" s="156" t="s">
        <v>65</v>
      </c>
      <c r="E364" s="156" t="s">
        <v>343</v>
      </c>
      <c r="F364" s="157" t="s">
        <v>12</v>
      </c>
      <c r="H364" s="156" t="s">
        <v>229</v>
      </c>
      <c r="I364" s="156" t="s">
        <v>114</v>
      </c>
      <c r="J364" s="156" t="str">
        <f t="shared" si="14"/>
        <v>MicaNanjing Jinyun Mica Ltd.</v>
      </c>
      <c r="K364" s="156" t="str">
        <f t="shared" si="15"/>
        <v>MicaNanjing Jinyun Mica Ltd.</v>
      </c>
    </row>
    <row r="365" spans="1:11">
      <c r="A365" s="156" t="s">
        <v>41</v>
      </c>
      <c r="B365" s="156" t="s">
        <v>344</v>
      </c>
      <c r="C365" s="156" t="s">
        <v>344</v>
      </c>
      <c r="D365" s="156" t="s">
        <v>315</v>
      </c>
      <c r="E365" s="156" t="s">
        <v>345</v>
      </c>
      <c r="F365" s="157" t="s">
        <v>12</v>
      </c>
      <c r="H365" s="156" t="s">
        <v>320</v>
      </c>
      <c r="I365" s="156" t="s">
        <v>12227</v>
      </c>
      <c r="J365" s="156" t="str">
        <f t="shared" si="14"/>
        <v>MicaPachisia &amp; Co.</v>
      </c>
      <c r="K365" s="156" t="str">
        <f t="shared" si="15"/>
        <v>MicaPachisia &amp; Co.</v>
      </c>
    </row>
    <row r="366" spans="1:11">
      <c r="A366" s="156" t="s">
        <v>41</v>
      </c>
      <c r="B366" s="156" t="s">
        <v>346</v>
      </c>
      <c r="C366" s="156" t="s">
        <v>346</v>
      </c>
      <c r="D366" s="156" t="s">
        <v>310</v>
      </c>
      <c r="E366" s="156" t="s">
        <v>347</v>
      </c>
      <c r="F366" s="157" t="s">
        <v>12</v>
      </c>
      <c r="H366" s="156" t="s">
        <v>348</v>
      </c>
      <c r="I366" s="156" t="s">
        <v>349</v>
      </c>
      <c r="J366" s="156" t="str">
        <f t="shared" si="14"/>
        <v>MicaSoutheastern Performance Minerals, LLC</v>
      </c>
      <c r="K366" s="156" t="str">
        <f t="shared" si="15"/>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4"/>
        <v>MicaSUBLIME MICA EXPORTS</v>
      </c>
      <c r="K367" s="156" t="str">
        <f t="shared" si="15"/>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4"/>
        <v>MicaSuper Market Fort Dauphin</v>
      </c>
      <c r="K368" s="156" t="str">
        <f t="shared" si="15"/>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4"/>
        <v>MicaThe Jai Mica Supply Co., PVT Ltd.</v>
      </c>
      <c r="K369" s="156" t="str">
        <f t="shared" si="15"/>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4"/>
        <v>MicaThe JAI Mica Supply Company Limited</v>
      </c>
      <c r="K370" s="156" t="str">
        <f t="shared" si="15"/>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4"/>
        <v>MicaVon Roll Brazil Ltd.</v>
      </c>
      <c r="K371" s="156" t="str">
        <f t="shared" si="15"/>
        <v>MicaVon Roll Brazil Ltd.</v>
      </c>
    </row>
    <row r="372" spans="1:11">
      <c r="A372" s="156" t="s">
        <v>41</v>
      </c>
      <c r="B372" s="156" t="s">
        <v>351</v>
      </c>
      <c r="C372" s="156" t="s">
        <v>351</v>
      </c>
      <c r="D372" s="156" t="s">
        <v>352</v>
      </c>
      <c r="E372" s="156" t="s">
        <v>353</v>
      </c>
      <c r="F372" s="157" t="s">
        <v>12</v>
      </c>
      <c r="H372" s="156" t="s">
        <v>354</v>
      </c>
      <c r="I372" s="156" t="s">
        <v>355</v>
      </c>
      <c r="J372" s="156" t="str">
        <f t="shared" si="14"/>
        <v>MicaVON ROLL BRAZIL LTDA</v>
      </c>
      <c r="K372" s="156" t="str">
        <f t="shared" si="15"/>
        <v>MicaVON ROLL BRAZIL LTDA</v>
      </c>
    </row>
    <row r="373" spans="1:11">
      <c r="A373" s="156" t="s">
        <v>41</v>
      </c>
      <c r="B373" s="156" t="s">
        <v>356</v>
      </c>
      <c r="C373" s="156" t="s">
        <v>351</v>
      </c>
      <c r="D373" s="156" t="s">
        <v>352</v>
      </c>
      <c r="E373" s="156" t="s">
        <v>353</v>
      </c>
      <c r="F373" s="157" t="s">
        <v>12</v>
      </c>
      <c r="H373" s="156" t="s">
        <v>354</v>
      </c>
      <c r="I373" s="156" t="s">
        <v>355</v>
      </c>
      <c r="J373" s="156" t="str">
        <f t="shared" si="14"/>
        <v>MicaVon Roll do Brasil Ltda</v>
      </c>
      <c r="K373" s="156" t="str">
        <f t="shared" si="15"/>
        <v>MicaVon Roll do Brasil Ltda</v>
      </c>
    </row>
    <row r="374" spans="1:11">
      <c r="A374" s="156" t="s">
        <v>41</v>
      </c>
      <c r="B374" s="156" t="s">
        <v>357</v>
      </c>
      <c r="C374" s="156" t="s">
        <v>357</v>
      </c>
      <c r="D374" s="156" t="s">
        <v>133</v>
      </c>
      <c r="E374" s="156" t="s">
        <v>358</v>
      </c>
      <c r="F374" s="157" t="s">
        <v>12</v>
      </c>
      <c r="H374" s="156" t="s">
        <v>359</v>
      </c>
      <c r="I374" s="156" t="s">
        <v>360</v>
      </c>
      <c r="J374" s="156" t="str">
        <f t="shared" si="14"/>
        <v>MicaYamaguchi Mica</v>
      </c>
      <c r="K374" s="156" t="str">
        <f t="shared" si="15"/>
        <v>MicaYamaguchi Mica</v>
      </c>
    </row>
    <row r="375" spans="1:11">
      <c r="A375" s="156" t="s">
        <v>41</v>
      </c>
      <c r="B375" s="156" t="s">
        <v>12086</v>
      </c>
      <c r="C375" s="156" t="s">
        <v>12086</v>
      </c>
      <c r="D375" s="156" t="s">
        <v>133</v>
      </c>
      <c r="E375" s="156" t="s">
        <v>12085</v>
      </c>
      <c r="F375" s="157" t="s">
        <v>12</v>
      </c>
      <c r="H375" s="156" t="s">
        <v>12089</v>
      </c>
      <c r="I375" s="156" t="s">
        <v>360</v>
      </c>
      <c r="J375" s="156" t="str">
        <f t="shared" si="14"/>
        <v>MicaYamaguchi Mica Co., Ltd. Shinshiro Factory</v>
      </c>
      <c r="K375" s="156" t="str">
        <f t="shared" si="15"/>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4"/>
        <v>MicaYamaguchi Mica Co., Ltd. Toyohashi Factory</v>
      </c>
      <c r="K376" s="156" t="str">
        <f t="shared" si="15"/>
        <v>MicaYamaguchi Mica Co., Ltd. Toyohashi Factory</v>
      </c>
    </row>
    <row r="377" spans="1:11">
      <c r="A377" s="156" t="s">
        <v>41</v>
      </c>
      <c r="B377" s="156" t="s">
        <v>308</v>
      </c>
      <c r="J377" s="156" t="str">
        <f t="shared" si="14"/>
        <v>MicaSmelter not listed</v>
      </c>
      <c r="K377" s="156" t="str">
        <f t="shared" si="15"/>
        <v>MicaSmelter not listed</v>
      </c>
    </row>
    <row r="378" spans="1:11">
      <c r="A378" s="156" t="s">
        <v>41</v>
      </c>
      <c r="B378" s="156" t="s">
        <v>45</v>
      </c>
      <c r="C378" s="156" t="s">
        <v>26</v>
      </c>
      <c r="J378" s="156" t="str">
        <f t="shared" si="14"/>
        <v>MicaSmelter not yet identified</v>
      </c>
      <c r="K378" s="156" t="str">
        <f t="shared" si="15"/>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4"/>
        <v>NickelAttero Recycling Pvt Ltd</v>
      </c>
      <c r="K379" s="156" t="str">
        <f t="shared" si="15"/>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4"/>
        <v>NickelCoral Bay Nickel Corporation (CBNC)</v>
      </c>
      <c r="K380" s="156" t="str">
        <f t="shared" si="15"/>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4"/>
        <v>NickelCoral Bay Smelter</v>
      </c>
      <c r="K381" s="156" t="str">
        <f t="shared" si="15"/>
        <v>NickelCoral Bay Smelter</v>
      </c>
    </row>
    <row r="382" spans="1:11">
      <c r="A382" s="156" t="s">
        <v>18642</v>
      </c>
      <c r="B382" s="156" t="s">
        <v>86</v>
      </c>
      <c r="C382" s="156" t="s">
        <v>86</v>
      </c>
      <c r="D382" s="156" t="s">
        <v>87</v>
      </c>
      <c r="E382" s="156" t="s">
        <v>18876</v>
      </c>
      <c r="F382" s="157" t="s">
        <v>12</v>
      </c>
      <c r="H382" s="156" t="s">
        <v>89</v>
      </c>
      <c r="I382" s="156" t="s">
        <v>89</v>
      </c>
      <c r="J382" s="156" t="str">
        <f t="shared" si="14"/>
        <v>NickelDynatec Madagascar Company</v>
      </c>
      <c r="K382" s="156" t="str">
        <f t="shared" si="15"/>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4"/>
        <v>NickelEcopro Materials Co., Ltd.</v>
      </c>
      <c r="K383" s="156" t="str">
        <f t="shared" si="15"/>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4"/>
        <v>NickelFujian Evergreen New Energy Technology Co.</v>
      </c>
      <c r="K384" s="156" t="str">
        <f t="shared" si="15"/>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4"/>
        <v>NickelGuangdong Fangyuan New Materials Group Co., Ltd.</v>
      </c>
      <c r="K385" s="156" t="str">
        <f t="shared" si="15"/>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4"/>
        <v>NickelGuangdong Jiana Energy Technology Co., Ltd.</v>
      </c>
      <c r="K386" s="156" t="str">
        <f t="shared" si="15"/>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4"/>
        <v>NickelGuangxi CNGR New Energy Science &amp; Technology Co., Ltd.</v>
      </c>
      <c r="K387" s="156" t="str">
        <f t="shared" si="15"/>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4"/>
        <v>NickelGuangxi Yinyi Advanced Material Co., Ltd.</v>
      </c>
      <c r="K388" s="156" t="str">
        <f t="shared" si="15"/>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4"/>
        <v>NickelGuizhou CNGR Resource Recycling Industry Development Co., Ltd.</v>
      </c>
      <c r="K389" s="156" t="str">
        <f t="shared" si="15"/>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4"/>
        <v>NickelGuizhou Red Star Electronic Material Co., Ltd.</v>
      </c>
      <c r="K390" s="156" t="str">
        <f t="shared" si="15"/>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4"/>
        <v>NickelHarima Refinery</v>
      </c>
      <c r="K391" s="156" t="str">
        <f t="shared" si="15"/>
        <v>NickelHarima Refinery</v>
      </c>
    </row>
    <row r="392" spans="1:11">
      <c r="A392" s="156" t="s">
        <v>18642</v>
      </c>
      <c r="B392" s="156" t="s">
        <v>132</v>
      </c>
      <c r="C392" s="156" t="s">
        <v>132</v>
      </c>
      <c r="D392" s="156" t="s">
        <v>133</v>
      </c>
      <c r="E392" s="156" t="s">
        <v>18884</v>
      </c>
      <c r="F392" s="157" t="s">
        <v>12</v>
      </c>
      <c r="H392" s="156" t="s">
        <v>135</v>
      </c>
      <c r="I392" s="156" t="s">
        <v>6070</v>
      </c>
      <c r="J392" s="156" t="str">
        <f t="shared" si="14"/>
        <v>NickelHarima Refinery, Sumitomo Metal Mining</v>
      </c>
      <c r="K392" s="156" t="str">
        <f t="shared" si="15"/>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4"/>
        <v>NickelHunan Brunp Recycling Technology Co., Ltd.</v>
      </c>
      <c r="K393" s="156" t="str">
        <f t="shared" si="15"/>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4"/>
        <v>NickelHunan CNGR New Energy Science &amp; Technology Co., Ltd.</v>
      </c>
      <c r="K394" s="156" t="str">
        <f t="shared" si="15"/>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4"/>
        <v>NickelHyuga Smelting Co., Ltd.</v>
      </c>
      <c r="K395" s="156" t="str">
        <f t="shared" si="15"/>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4"/>
        <v>NickelIconiChem</v>
      </c>
      <c r="K396" s="156" t="str">
        <f t="shared" si="15"/>
        <v>NickelIconiChem</v>
      </c>
    </row>
    <row r="397" spans="1:11">
      <c r="A397" s="156" t="s">
        <v>18642</v>
      </c>
      <c r="B397" s="156" t="s">
        <v>18697</v>
      </c>
      <c r="C397" s="156" t="s">
        <v>18697</v>
      </c>
      <c r="D397" s="156" t="s">
        <v>1706</v>
      </c>
      <c r="E397" s="156" t="s">
        <v>18891</v>
      </c>
      <c r="F397" s="157" t="s">
        <v>12</v>
      </c>
      <c r="H397" s="156" t="s">
        <v>12255</v>
      </c>
      <c r="I397" s="156" t="s">
        <v>11966</v>
      </c>
      <c r="J397" s="156" t="str">
        <f t="shared" si="14"/>
        <v>NickelImpala Platinum - Base Metal Refinery (BMR)</v>
      </c>
      <c r="K397" s="156" t="str">
        <f t="shared" si="15"/>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4"/>
        <v>NickelImpala Platinum - Rustenburg Smelter</v>
      </c>
      <c r="K398" s="156" t="str">
        <f t="shared" si="15"/>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4"/>
        <v>NickelImpala Refineries – Base Metals Refinery (BMR)</v>
      </c>
      <c r="K399" s="156" t="str">
        <f t="shared" si="15"/>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4"/>
        <v>NickelImpala Rustenburg</v>
      </c>
      <c r="K400" s="156" t="str">
        <f t="shared" si="15"/>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4"/>
        <v>NickelJiangmen Chancsun Umicore Industry Co., Ltd. (JUC)</v>
      </c>
      <c r="K401" s="156" t="str">
        <f t="shared" si="15"/>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4"/>
        <v>NickelJiangmen Chancsun Umicore Industry Co.,Ltd</v>
      </c>
      <c r="K402" s="156" t="str">
        <f t="shared" si="15"/>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4"/>
        <v>NickelJiangxi Miracle Golden Tiger Cobalt Co. Ltd.</v>
      </c>
      <c r="K403" s="156" t="str">
        <f t="shared" si="15"/>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16">A404&amp;B404</f>
        <v>NickelJiangxi Rui da Xinnengyuan Technology Co., Ltd.</v>
      </c>
      <c r="K404" s="156" t="str">
        <f t="shared" ref="K404:K436" si="17">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16"/>
        <v>NickelJiangxi Ruida</v>
      </c>
      <c r="K405" s="156" t="str">
        <f t="shared" si="17"/>
        <v>NickelJiangxi Ruida</v>
      </c>
    </row>
    <row r="406" spans="1:11">
      <c r="A406" s="156" t="s">
        <v>18642</v>
      </c>
      <c r="B406" s="156" t="s">
        <v>12264</v>
      </c>
      <c r="C406" s="156" t="s">
        <v>12264</v>
      </c>
      <c r="D406" s="156" t="s">
        <v>65</v>
      </c>
      <c r="E406" s="156" t="s">
        <v>18895</v>
      </c>
      <c r="F406" s="157" t="s">
        <v>12</v>
      </c>
      <c r="H406" s="156" t="s">
        <v>12266</v>
      </c>
      <c r="I406" s="156" t="s">
        <v>106</v>
      </c>
      <c r="J406" s="156" t="str">
        <f t="shared" si="16"/>
        <v>NickelJiangxi Ruida New Energy Technology Co., Ltd.</v>
      </c>
      <c r="K406" s="156" t="str">
        <f t="shared" si="17"/>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16"/>
        <v>NickelJoint-Stock Company Kola Mining and Metallurgical Company (JSC Kola MMC)</v>
      </c>
      <c r="K407" s="156" t="str">
        <f t="shared" si="17"/>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16"/>
        <v>NickelLOHUM CLEANTECH PVT LTD</v>
      </c>
      <c r="K408" s="156" t="str">
        <f t="shared" si="17"/>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16"/>
        <v>NickelMinara Resources Pty</v>
      </c>
      <c r="K409" s="156" t="str">
        <f t="shared" si="17"/>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16"/>
        <v>NickelMinara Resources Pty Ltd.</v>
      </c>
      <c r="K410" s="156" t="str">
        <f t="shared" si="17"/>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16"/>
        <v>NickelMurrin Murrin Nickel Cobalt Plant</v>
      </c>
      <c r="K411" s="156" t="str">
        <f t="shared" si="17"/>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16"/>
        <v>NickelNadezhda Metallurgical Plant (named after B.I. Kolesnikov) of the Polar Division of PJSC MMC Norilsk Nickel</v>
      </c>
      <c r="K412" s="156" t="str">
        <f t="shared" si="17"/>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16"/>
        <v>NickelNadezhda Metallurgical Plant of MMC Norilsk Nickel's Polar Division</v>
      </c>
      <c r="K413" s="156" t="str">
        <f t="shared" si="17"/>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16"/>
        <v>NickelNiihama Nickel Refinery</v>
      </c>
      <c r="K414" s="156" t="str">
        <f t="shared" si="17"/>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16"/>
        <v>NickelNiihama Nickel Refinery, Sumitomo Metal Mining</v>
      </c>
      <c r="K415" s="156" t="str">
        <f t="shared" si="17"/>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16"/>
        <v>NickelNorilsk Harjavalta</v>
      </c>
      <c r="K416" s="156" t="str">
        <f t="shared" si="17"/>
        <v>NickelNorilsk Harjavalta</v>
      </c>
    </row>
    <row r="417" spans="1:11">
      <c r="A417" s="156" t="s">
        <v>18642</v>
      </c>
      <c r="B417" s="156" t="s">
        <v>245</v>
      </c>
      <c r="C417" s="156" t="s">
        <v>245</v>
      </c>
      <c r="D417" s="156" t="s">
        <v>101</v>
      </c>
      <c r="E417" s="156" t="s">
        <v>18903</v>
      </c>
      <c r="F417" s="157" t="s">
        <v>12</v>
      </c>
      <c r="H417" s="156" t="s">
        <v>19228</v>
      </c>
      <c r="I417" s="156" t="s">
        <v>248</v>
      </c>
      <c r="J417" s="156" t="str">
        <f t="shared" si="16"/>
        <v>NickelNORILSK NICKEL HARJAVALTA OY</v>
      </c>
      <c r="K417" s="156" t="str">
        <f t="shared" si="17"/>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16"/>
        <v>NickelPT DEBONAIR NICKEL INDONESIA</v>
      </c>
      <c r="K418" s="156" t="str">
        <f t="shared" si="17"/>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16"/>
        <v>NickelPT DEBONAIR NICKEL INDONESIA</v>
      </c>
      <c r="K419" s="156" t="str">
        <f t="shared" si="17"/>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16"/>
        <v>NickelPT Halmahera Persada Lygend</v>
      </c>
      <c r="K420" s="156" t="str">
        <f t="shared" si="17"/>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16"/>
        <v>NickelPT HUAFEI NICKEL COBALT</v>
      </c>
      <c r="K421" s="156" t="str">
        <f t="shared" si="17"/>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16"/>
        <v>NickelPT HUAYUE NICKEL COBALT</v>
      </c>
      <c r="K422" s="156" t="str">
        <f t="shared" si="17"/>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16"/>
        <v>NickelPT Obi Nickel Cobalt</v>
      </c>
      <c r="K423" s="156" t="str">
        <f t="shared" si="17"/>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16"/>
        <v>NickelPT QMB New Energy Materials</v>
      </c>
      <c r="K424" s="156" t="str">
        <f t="shared" si="17"/>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16"/>
        <v>NickelPT Zhongtsing New Energy</v>
      </c>
      <c r="K425" s="156" t="str">
        <f t="shared" si="17"/>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16"/>
        <v>NickelPT. Infei Metal Industry</v>
      </c>
      <c r="K426" s="156" t="str">
        <f t="shared" si="17"/>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16"/>
        <v>NickelPT. Westrong Metal Industry</v>
      </c>
      <c r="K427" s="156" t="str">
        <f t="shared" si="17"/>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16"/>
        <v>NickelPT.NADESICO NICKEL INDUSTRY</v>
      </c>
      <c r="K428" s="156" t="str">
        <f t="shared" si="17"/>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16"/>
        <v>NickelTaganito HPAL Nickel Corp.</v>
      </c>
      <c r="K429" s="156" t="str">
        <f t="shared" si="17"/>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16"/>
        <v>NickelTaganito HPAL Nickel Corp.</v>
      </c>
      <c r="K430" s="156" t="str">
        <f t="shared" si="17"/>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16"/>
        <v>NickelTaganito HPAL Nickel Corporation (THPAL)</v>
      </c>
      <c r="K431" s="156" t="str">
        <f t="shared" si="17"/>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16"/>
        <v>NickelTaganito HPAL Nickel Corporation (THPAL)</v>
      </c>
      <c r="K432" s="156" t="str">
        <f t="shared" si="17"/>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16"/>
        <v>NickelUmicore Finland Oy</v>
      </c>
      <c r="K433" s="156" t="str">
        <f t="shared" si="17"/>
        <v>NickelUmicore Finland Oy</v>
      </c>
    </row>
    <row r="434" spans="1:11">
      <c r="A434" s="156" t="s">
        <v>18642</v>
      </c>
      <c r="B434" s="156" t="s">
        <v>276</v>
      </c>
      <c r="C434" s="156" t="s">
        <v>276</v>
      </c>
      <c r="D434" s="156" t="s">
        <v>277</v>
      </c>
      <c r="E434" s="156" t="s">
        <v>19257</v>
      </c>
      <c r="F434" s="157" t="s">
        <v>12</v>
      </c>
      <c r="H434" s="156" t="s">
        <v>279</v>
      </c>
      <c r="I434" s="156" t="s">
        <v>280</v>
      </c>
      <c r="J434" s="156" t="str">
        <f t="shared" si="16"/>
        <v>NickelUmicore Olen</v>
      </c>
      <c r="K434" s="156" t="str">
        <f t="shared" si="17"/>
        <v>NickelUmicore Olen</v>
      </c>
    </row>
    <row r="435" spans="1:11">
      <c r="A435" s="156" t="s">
        <v>18642</v>
      </c>
      <c r="B435" s="156" t="s">
        <v>308</v>
      </c>
      <c r="J435" s="156" t="str">
        <f t="shared" si="16"/>
        <v>NickelSmelter not listed</v>
      </c>
      <c r="K435" s="156" t="str">
        <f t="shared" si="17"/>
        <v>NickelSmelter not listed</v>
      </c>
    </row>
    <row r="436" spans="1:11">
      <c r="A436" s="156" t="s">
        <v>18642</v>
      </c>
      <c r="B436" s="156" t="s">
        <v>45</v>
      </c>
      <c r="C436" s="156" t="s">
        <v>26</v>
      </c>
      <c r="J436" s="156" t="str">
        <f t="shared" si="16"/>
        <v>NickelSmelter not yet identified</v>
      </c>
      <c r="K436" s="156" t="str">
        <f t="shared" si="17"/>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b6240aca-2e46-4491-8a28-e0f06a09f95c}" enabled="0" method="" siteId="{b6240aca-2e46-4491-8a28-e0f06a09f95c}" removed="1"/>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Michael Polansky</cp:lastModifiedBy>
  <cp:revision/>
  <dcterms:created xsi:type="dcterms:W3CDTF">2010-06-21T21:00:23Z</dcterms:created>
  <dcterms:modified xsi:type="dcterms:W3CDTF">2025-08-28T12:18:30Z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